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mari/OneDrive/配布用/楽天/"/>
    </mc:Choice>
  </mc:AlternateContent>
  <xr:revisionPtr revIDLastSave="0" documentId="13_ncr:1_{0C552BBE-010C-544E-8F71-C7EFC47992EB}" xr6:coauthVersionLast="36" xr6:coauthVersionMax="36" xr10:uidLastSave="{00000000-0000-0000-0000-000000000000}"/>
  <workbookProtection workbookAlgorithmName="SHA-512" workbookHashValue="np/xZVZWty16NRAuMPF6x87JmLa3ChlJn1zNPKv8TjytLPFNYVgvkBeEMiVuqCo3jfbA+DNAL4cHjJGErRyd3Q==" workbookSaltValue="12bv04noD3GWql5xC4/ZeA==" workbookSpinCount="100000" lockStructure="1"/>
  <bookViews>
    <workbookView xWindow="2400" yWindow="-17660" windowWidth="28440" windowHeight="15820" xr2:uid="{936B3E68-7529-B942-B68A-CD2C8A27D7FB}"/>
  </bookViews>
  <sheets>
    <sheet name="使い方" sheetId="4" r:id="rId1"/>
    <sheet name="初期設定" sheetId="8" r:id="rId2"/>
    <sheet name="ポイント計算" sheetId="2" r:id="rId3"/>
    <sheet name="キャンペーン計算" sheetId="3" state="hidden" r:id="rId4"/>
    <sheet name="SPU計算" sheetId="5" state="hidden" r:id="rId5"/>
    <sheet name="SPU獲得ポイント" sheetId="7" r:id="rId6"/>
    <sheet name="設定" sheetId="6" state="hidden" r:id="rId7"/>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3" i="2" l="1"/>
  <c r="E17" i="8" l="1"/>
  <c r="E16" i="8"/>
  <c r="E14" i="8"/>
  <c r="E13" i="8"/>
  <c r="E12" i="8"/>
  <c r="C16" i="3" l="1"/>
  <c r="C17" i="3"/>
  <c r="C18" i="3"/>
  <c r="C19" i="3"/>
  <c r="C20" i="3"/>
  <c r="C21" i="3"/>
  <c r="C22" i="3"/>
  <c r="C23" i="3"/>
  <c r="C24" i="3"/>
  <c r="C25" i="3"/>
  <c r="C26" i="3"/>
  <c r="C27" i="3"/>
  <c r="C28" i="3"/>
  <c r="C29" i="3"/>
  <c r="C30" i="3"/>
  <c r="C31" i="3"/>
  <c r="C32" i="3"/>
  <c r="C33" i="3"/>
  <c r="C34" i="3"/>
  <c r="R8" i="2"/>
  <c r="R9" i="2"/>
  <c r="R10" i="2"/>
  <c r="R11" i="2"/>
  <c r="R12" i="2"/>
  <c r="R13" i="2"/>
  <c r="R14" i="2"/>
  <c r="R15" i="2"/>
  <c r="R16" i="2"/>
  <c r="R17" i="2"/>
  <c r="R18" i="2"/>
  <c r="R19" i="2"/>
  <c r="R20" i="2"/>
  <c r="R21" i="2"/>
  <c r="R22" i="2"/>
  <c r="R23" i="2"/>
  <c r="R24" i="2"/>
  <c r="R25" i="2"/>
  <c r="R26" i="2"/>
  <c r="R27" i="2"/>
  <c r="R28" i="2"/>
  <c r="R29" i="2"/>
  <c r="R30" i="2"/>
  <c r="R31" i="2"/>
  <c r="R32" i="2"/>
  <c r="R33" i="2"/>
  <c r="R34" i="2"/>
  <c r="R35" i="2"/>
  <c r="R36" i="2"/>
  <c r="P8"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7" i="2"/>
  <c r="N10" i="2"/>
  <c r="N11" i="2"/>
  <c r="N12" i="2"/>
  <c r="N13" i="2"/>
  <c r="N14" i="2"/>
  <c r="N15" i="2"/>
  <c r="N16" i="2"/>
  <c r="N17" i="2"/>
  <c r="N18" i="2"/>
  <c r="N19" i="2"/>
  <c r="N20" i="2"/>
  <c r="N21" i="2"/>
  <c r="N22" i="2"/>
  <c r="N23" i="2"/>
  <c r="N24" i="2"/>
  <c r="N25" i="2"/>
  <c r="N26" i="2"/>
  <c r="N27" i="2"/>
  <c r="N28" i="2"/>
  <c r="N29" i="2"/>
  <c r="N30" i="2"/>
  <c r="N31" i="2"/>
  <c r="N32" i="2"/>
  <c r="N33" i="2"/>
  <c r="N34" i="2"/>
  <c r="N35" i="2"/>
  <c r="N36"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J9" i="2"/>
  <c r="J10" i="2"/>
  <c r="J11" i="2"/>
  <c r="J12" i="2"/>
  <c r="J13" i="2"/>
  <c r="J14" i="2"/>
  <c r="J15" i="2"/>
  <c r="J17" i="2"/>
  <c r="J18" i="2"/>
  <c r="J19" i="2"/>
  <c r="J20" i="2"/>
  <c r="J21" i="2"/>
  <c r="J22" i="2"/>
  <c r="J23" i="2"/>
  <c r="J24" i="2"/>
  <c r="J25" i="2"/>
  <c r="J26" i="2"/>
  <c r="J27" i="2"/>
  <c r="J28" i="2"/>
  <c r="J29" i="2"/>
  <c r="J30" i="2"/>
  <c r="J31" i="2"/>
  <c r="J32" i="2"/>
  <c r="J33" i="2"/>
  <c r="J34" i="2"/>
  <c r="J35" i="2"/>
  <c r="J36"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O5" i="5"/>
  <c r="O6" i="5"/>
  <c r="O7" i="5"/>
  <c r="O8" i="5"/>
  <c r="O9" i="5"/>
  <c r="O10" i="5"/>
  <c r="O11" i="5"/>
  <c r="O12" i="5"/>
  <c r="O14" i="5"/>
  <c r="O15" i="5"/>
  <c r="O16" i="5"/>
  <c r="O17" i="5"/>
  <c r="O18" i="5"/>
  <c r="O19" i="5"/>
  <c r="O20" i="5"/>
  <c r="O21" i="5"/>
  <c r="O22" i="5"/>
  <c r="O23" i="5"/>
  <c r="O24" i="5"/>
  <c r="O25" i="5"/>
  <c r="O26" i="5"/>
  <c r="O27" i="5"/>
  <c r="O28" i="5"/>
  <c r="O29" i="5"/>
  <c r="O30" i="5"/>
  <c r="O31" i="5"/>
  <c r="O32" i="5"/>
  <c r="O33" i="5"/>
  <c r="O4" i="5"/>
  <c r="L5" i="5"/>
  <c r="L6" i="5"/>
  <c r="L7" i="5"/>
  <c r="L8" i="5"/>
  <c r="L9" i="5"/>
  <c r="L10" i="5"/>
  <c r="L11" i="5"/>
  <c r="L12" i="5"/>
  <c r="L14" i="5"/>
  <c r="L15" i="5"/>
  <c r="L16" i="5"/>
  <c r="L17" i="5"/>
  <c r="L18" i="5"/>
  <c r="L19" i="5"/>
  <c r="L20" i="5"/>
  <c r="L21" i="5"/>
  <c r="L22" i="5"/>
  <c r="L23" i="5"/>
  <c r="L24" i="5"/>
  <c r="L25" i="5"/>
  <c r="L26" i="5"/>
  <c r="L27" i="5"/>
  <c r="L28" i="5"/>
  <c r="L29" i="5"/>
  <c r="L30" i="5"/>
  <c r="L31" i="5"/>
  <c r="L32" i="5"/>
  <c r="L33" i="5"/>
  <c r="H7" i="5"/>
  <c r="H8" i="5"/>
  <c r="H9" i="5"/>
  <c r="H10" i="5"/>
  <c r="H11" i="5"/>
  <c r="H12" i="5"/>
  <c r="H14" i="5"/>
  <c r="H15" i="5"/>
  <c r="H16" i="5"/>
  <c r="H17" i="5"/>
  <c r="H18" i="5"/>
  <c r="H19" i="5"/>
  <c r="H20" i="5"/>
  <c r="H21" i="5"/>
  <c r="H22" i="5"/>
  <c r="H23" i="5"/>
  <c r="H24" i="5"/>
  <c r="H25" i="5"/>
  <c r="H26" i="5"/>
  <c r="H27" i="5"/>
  <c r="H28" i="5"/>
  <c r="H29" i="5"/>
  <c r="H30" i="5"/>
  <c r="H31" i="5"/>
  <c r="H32" i="5"/>
  <c r="H33" i="5"/>
  <c r="E8" i="5"/>
  <c r="E9" i="5"/>
  <c r="E10" i="5"/>
  <c r="E11" i="5"/>
  <c r="E12" i="5"/>
  <c r="E13" i="5"/>
  <c r="E14" i="5"/>
  <c r="E15" i="5"/>
  <c r="E16" i="5"/>
  <c r="E17" i="5"/>
  <c r="E18" i="5"/>
  <c r="E19" i="5"/>
  <c r="E20" i="5"/>
  <c r="E21" i="5"/>
  <c r="E22" i="5"/>
  <c r="E23" i="5"/>
  <c r="E24" i="5"/>
  <c r="E25" i="5"/>
  <c r="E26" i="5"/>
  <c r="E27" i="5"/>
  <c r="E28" i="5"/>
  <c r="E29" i="5"/>
  <c r="E30" i="5"/>
  <c r="E31" i="5"/>
  <c r="E32" i="5"/>
  <c r="E33" i="5"/>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5" i="3"/>
  <c r="I8" i="3"/>
  <c r="I9" i="3"/>
  <c r="I10" i="3"/>
  <c r="I11" i="3"/>
  <c r="I12" i="3"/>
  <c r="I13" i="3"/>
  <c r="I14" i="3"/>
  <c r="I15" i="3"/>
  <c r="I16" i="3"/>
  <c r="I17" i="3"/>
  <c r="I18" i="3"/>
  <c r="I19" i="3"/>
  <c r="I20" i="3"/>
  <c r="I21" i="3"/>
  <c r="I22" i="3"/>
  <c r="I23" i="3"/>
  <c r="I24" i="3"/>
  <c r="I25" i="3"/>
  <c r="I26" i="3"/>
  <c r="I27" i="3"/>
  <c r="I28" i="3"/>
  <c r="I29" i="3"/>
  <c r="I30" i="3"/>
  <c r="I31" i="3"/>
  <c r="I32" i="3"/>
  <c r="I33" i="3"/>
  <c r="I34" i="3"/>
  <c r="F8" i="3"/>
  <c r="F9" i="3"/>
  <c r="F10" i="3"/>
  <c r="F11" i="3"/>
  <c r="F12" i="3"/>
  <c r="F13" i="3"/>
  <c r="F14" i="3"/>
  <c r="F15" i="3"/>
  <c r="F16" i="3"/>
  <c r="F17" i="3"/>
  <c r="F18" i="3"/>
  <c r="F19" i="3"/>
  <c r="F20" i="3"/>
  <c r="F21" i="3"/>
  <c r="F22" i="3"/>
  <c r="F23" i="3"/>
  <c r="F24" i="3"/>
  <c r="F25" i="3"/>
  <c r="F26" i="3"/>
  <c r="F27" i="3"/>
  <c r="F28" i="3"/>
  <c r="F29" i="3"/>
  <c r="F30" i="3"/>
  <c r="F31" i="3"/>
  <c r="F32" i="3"/>
  <c r="F33" i="3"/>
  <c r="F34" i="3"/>
  <c r="E8" i="2"/>
  <c r="H5" i="5" s="1"/>
  <c r="E9" i="2"/>
  <c r="H6" i="5" s="1"/>
  <c r="E10" i="2"/>
  <c r="E11" i="2"/>
  <c r="E12" i="2"/>
  <c r="E13" i="2"/>
  <c r="E14" i="2"/>
  <c r="E15" i="2"/>
  <c r="E16" i="2"/>
  <c r="O13" i="5" s="1"/>
  <c r="E17" i="2"/>
  <c r="E18" i="2"/>
  <c r="E19" i="2"/>
  <c r="E20" i="2"/>
  <c r="E21" i="2"/>
  <c r="E22" i="2"/>
  <c r="E23" i="2"/>
  <c r="E24" i="2"/>
  <c r="E25" i="2"/>
  <c r="E26" i="2"/>
  <c r="E27" i="2"/>
  <c r="E28" i="2"/>
  <c r="E29" i="2"/>
  <c r="E30" i="2"/>
  <c r="E31" i="2"/>
  <c r="E32" i="2"/>
  <c r="E33" i="2"/>
  <c r="E34" i="2"/>
  <c r="E35" i="2"/>
  <c r="E36" i="2"/>
  <c r="E7" i="2"/>
  <c r="H4" i="5" s="1"/>
  <c r="L13" i="5" l="1"/>
  <c r="H13" i="5"/>
  <c r="L4" i="5"/>
  <c r="E37" i="2"/>
  <c r="BB33" i="5"/>
  <c r="AY33" i="5"/>
  <c r="AV33" i="5"/>
  <c r="AS33" i="5"/>
  <c r="AP33" i="5"/>
  <c r="AM33" i="5"/>
  <c r="AJ33" i="5"/>
  <c r="AG33" i="5"/>
  <c r="AD33" i="5"/>
  <c r="AA33" i="5"/>
  <c r="X33" i="5"/>
  <c r="U33" i="5"/>
  <c r="R33" i="5"/>
  <c r="BB32" i="5"/>
  <c r="AY32" i="5"/>
  <c r="AV32" i="5"/>
  <c r="AS32" i="5"/>
  <c r="AP32" i="5"/>
  <c r="AM32" i="5"/>
  <c r="AJ32" i="5"/>
  <c r="AG32" i="5"/>
  <c r="AD32" i="5"/>
  <c r="AA32" i="5"/>
  <c r="X32" i="5"/>
  <c r="U32" i="5"/>
  <c r="R32" i="5"/>
  <c r="BB31" i="5"/>
  <c r="AY31" i="5"/>
  <c r="AV31" i="5"/>
  <c r="AS31" i="5"/>
  <c r="AP31" i="5"/>
  <c r="AM31" i="5"/>
  <c r="AJ31" i="5"/>
  <c r="AG31" i="5"/>
  <c r="AD31" i="5"/>
  <c r="AA31" i="5"/>
  <c r="X31" i="5"/>
  <c r="U31" i="5"/>
  <c r="R31" i="5"/>
  <c r="BB30" i="5"/>
  <c r="AY30" i="5"/>
  <c r="AV30" i="5"/>
  <c r="AS30" i="5"/>
  <c r="AP30" i="5"/>
  <c r="AM30" i="5"/>
  <c r="AJ30" i="5"/>
  <c r="AG30" i="5"/>
  <c r="AD30" i="5"/>
  <c r="AA30" i="5"/>
  <c r="X30" i="5"/>
  <c r="U30" i="5"/>
  <c r="R30" i="5"/>
  <c r="BB29" i="5"/>
  <c r="AY29" i="5"/>
  <c r="AV29" i="5"/>
  <c r="AS29" i="5"/>
  <c r="AP29" i="5"/>
  <c r="AM29" i="5"/>
  <c r="AJ29" i="5"/>
  <c r="AG29" i="5"/>
  <c r="AD29" i="5"/>
  <c r="AA29" i="5"/>
  <c r="X29" i="5"/>
  <c r="U29" i="5"/>
  <c r="R29" i="5"/>
  <c r="BB28" i="5"/>
  <c r="AY28" i="5"/>
  <c r="AV28" i="5"/>
  <c r="AS28" i="5"/>
  <c r="AP28" i="5"/>
  <c r="AM28" i="5"/>
  <c r="AJ28" i="5"/>
  <c r="AG28" i="5"/>
  <c r="AD28" i="5"/>
  <c r="AA28" i="5"/>
  <c r="X28" i="5"/>
  <c r="U28" i="5"/>
  <c r="R28" i="5"/>
  <c r="BB27" i="5"/>
  <c r="AY27" i="5"/>
  <c r="AV27" i="5"/>
  <c r="AS27" i="5"/>
  <c r="AP27" i="5"/>
  <c r="AM27" i="5"/>
  <c r="AJ27" i="5"/>
  <c r="AG27" i="5"/>
  <c r="AD27" i="5"/>
  <c r="AA27" i="5"/>
  <c r="X27" i="5"/>
  <c r="U27" i="5"/>
  <c r="R27" i="5"/>
  <c r="BB26" i="5"/>
  <c r="AY26" i="5"/>
  <c r="AV26" i="5"/>
  <c r="AS26" i="5"/>
  <c r="AP26" i="5"/>
  <c r="AM26" i="5"/>
  <c r="AJ26" i="5"/>
  <c r="AG26" i="5"/>
  <c r="AD26" i="5"/>
  <c r="AA26" i="5"/>
  <c r="X26" i="5"/>
  <c r="U26" i="5"/>
  <c r="R26" i="5"/>
  <c r="BB25" i="5"/>
  <c r="AY25" i="5"/>
  <c r="AV25" i="5"/>
  <c r="AS25" i="5"/>
  <c r="AP25" i="5"/>
  <c r="AM25" i="5"/>
  <c r="AJ25" i="5"/>
  <c r="AG25" i="5"/>
  <c r="AD25" i="5"/>
  <c r="AA25" i="5"/>
  <c r="X25" i="5"/>
  <c r="U25" i="5"/>
  <c r="R25" i="5"/>
  <c r="BB24" i="5"/>
  <c r="AY24" i="5"/>
  <c r="AV24" i="5"/>
  <c r="AS24" i="5"/>
  <c r="AP24" i="5"/>
  <c r="AM24" i="5"/>
  <c r="AJ24" i="5"/>
  <c r="AG24" i="5"/>
  <c r="AD24" i="5"/>
  <c r="AA24" i="5"/>
  <c r="X24" i="5"/>
  <c r="U24" i="5"/>
  <c r="R24" i="5"/>
  <c r="BB23" i="5"/>
  <c r="AY23" i="5"/>
  <c r="AV23" i="5"/>
  <c r="AS23" i="5"/>
  <c r="AP23" i="5"/>
  <c r="AM23" i="5"/>
  <c r="AJ23" i="5"/>
  <c r="AG23" i="5"/>
  <c r="AD23" i="5"/>
  <c r="AA23" i="5"/>
  <c r="X23" i="5"/>
  <c r="U23" i="5"/>
  <c r="R23" i="5"/>
  <c r="BB22" i="5"/>
  <c r="AY22" i="5"/>
  <c r="AV22" i="5"/>
  <c r="AS22" i="5"/>
  <c r="AP22" i="5"/>
  <c r="AM22" i="5"/>
  <c r="AJ22" i="5"/>
  <c r="AG22" i="5"/>
  <c r="AD22" i="5"/>
  <c r="AA22" i="5"/>
  <c r="X22" i="5"/>
  <c r="U22" i="5"/>
  <c r="R22" i="5"/>
  <c r="BB21" i="5"/>
  <c r="AY21" i="5"/>
  <c r="AV21" i="5"/>
  <c r="AS21" i="5"/>
  <c r="AP21" i="5"/>
  <c r="AM21" i="5"/>
  <c r="AJ21" i="5"/>
  <c r="AG21" i="5"/>
  <c r="AD21" i="5"/>
  <c r="AA21" i="5"/>
  <c r="X21" i="5"/>
  <c r="U21" i="5"/>
  <c r="R21" i="5"/>
  <c r="BB20" i="5"/>
  <c r="AY20" i="5"/>
  <c r="AV20" i="5"/>
  <c r="AS20" i="5"/>
  <c r="AP20" i="5"/>
  <c r="AM20" i="5"/>
  <c r="AJ20" i="5"/>
  <c r="AG20" i="5"/>
  <c r="AD20" i="5"/>
  <c r="AA20" i="5"/>
  <c r="X20" i="5"/>
  <c r="U20" i="5"/>
  <c r="R20" i="5"/>
  <c r="BB19" i="5"/>
  <c r="AY19" i="5"/>
  <c r="AV19" i="5"/>
  <c r="AS19" i="5"/>
  <c r="AP19" i="5"/>
  <c r="AM19" i="5"/>
  <c r="AJ19" i="5"/>
  <c r="AG19" i="5"/>
  <c r="AD19" i="5"/>
  <c r="AA19" i="5"/>
  <c r="X19" i="5"/>
  <c r="U19" i="5"/>
  <c r="R19" i="5"/>
  <c r="BB18" i="5"/>
  <c r="AY18" i="5"/>
  <c r="AV18" i="5"/>
  <c r="AS18" i="5"/>
  <c r="AP18" i="5"/>
  <c r="AM18" i="5"/>
  <c r="AJ18" i="5"/>
  <c r="AG18" i="5"/>
  <c r="AD18" i="5"/>
  <c r="U18" i="5"/>
  <c r="BB17" i="5"/>
  <c r="AY17" i="5"/>
  <c r="AV17" i="5"/>
  <c r="AS17" i="5"/>
  <c r="AP17" i="5"/>
  <c r="AM17" i="5"/>
  <c r="AJ17" i="5"/>
  <c r="AG17" i="5"/>
  <c r="AD17" i="5"/>
  <c r="U17" i="5"/>
  <c r="BB16" i="5"/>
  <c r="AY16" i="5"/>
  <c r="AV16" i="5"/>
  <c r="AS16" i="5"/>
  <c r="AP16" i="5"/>
  <c r="AM16" i="5"/>
  <c r="AJ16" i="5"/>
  <c r="AG16" i="5"/>
  <c r="AD16" i="5"/>
  <c r="U16" i="5"/>
  <c r="BB15" i="5"/>
  <c r="AY15" i="5"/>
  <c r="AV15" i="5"/>
  <c r="AS15" i="5"/>
  <c r="AP15" i="5"/>
  <c r="AM15" i="5"/>
  <c r="AJ15" i="5"/>
  <c r="AG15" i="5"/>
  <c r="AD15" i="5"/>
  <c r="U15" i="5"/>
  <c r="BB14" i="5"/>
  <c r="AY14" i="5"/>
  <c r="AV14" i="5"/>
  <c r="AS14" i="5"/>
  <c r="AP14" i="5"/>
  <c r="AM14" i="5"/>
  <c r="AJ14" i="5"/>
  <c r="AG14" i="5"/>
  <c r="AD14" i="5"/>
  <c r="U14" i="5"/>
  <c r="BB13" i="5"/>
  <c r="AY13" i="5"/>
  <c r="AV13" i="5"/>
  <c r="AS13" i="5"/>
  <c r="AP13" i="5"/>
  <c r="AM13" i="5"/>
  <c r="AJ13" i="5"/>
  <c r="AG13" i="5"/>
  <c r="AD13" i="5"/>
  <c r="U13" i="5"/>
  <c r="BB12" i="5"/>
  <c r="AY12" i="5"/>
  <c r="AV12" i="5"/>
  <c r="AS12" i="5"/>
  <c r="AP12" i="5"/>
  <c r="AM12" i="5"/>
  <c r="AJ12" i="5"/>
  <c r="AG12" i="5"/>
  <c r="AD12" i="5"/>
  <c r="U12" i="5"/>
  <c r="BB11" i="5"/>
  <c r="AY11" i="5"/>
  <c r="AV11" i="5"/>
  <c r="AS11" i="5"/>
  <c r="AP11" i="5"/>
  <c r="AM11" i="5"/>
  <c r="AJ11" i="5"/>
  <c r="AG11" i="5"/>
  <c r="AD11" i="5"/>
  <c r="U11" i="5"/>
  <c r="BB10" i="5"/>
  <c r="AY10" i="5"/>
  <c r="AV10" i="5"/>
  <c r="AS10" i="5"/>
  <c r="AP10" i="5"/>
  <c r="AM10" i="5"/>
  <c r="AJ10" i="5"/>
  <c r="AG10" i="5"/>
  <c r="AD10" i="5"/>
  <c r="U10" i="5"/>
  <c r="BB9" i="5"/>
  <c r="AY9" i="5"/>
  <c r="AV9" i="5"/>
  <c r="AS9" i="5"/>
  <c r="AP9" i="5"/>
  <c r="AM9" i="5"/>
  <c r="AJ9" i="5"/>
  <c r="AG9" i="5"/>
  <c r="AD9" i="5"/>
  <c r="U9" i="5"/>
  <c r="BB8" i="5"/>
  <c r="AY8" i="5"/>
  <c r="AV8" i="5"/>
  <c r="AS8" i="5"/>
  <c r="AP8" i="5"/>
  <c r="AM8" i="5"/>
  <c r="AJ8" i="5"/>
  <c r="AG8" i="5"/>
  <c r="AD8" i="5"/>
  <c r="U8" i="5"/>
  <c r="BB7" i="5"/>
  <c r="AY7" i="5"/>
  <c r="AV7" i="5"/>
  <c r="AS7" i="5"/>
  <c r="AP7" i="5"/>
  <c r="AM7" i="5"/>
  <c r="AJ7" i="5"/>
  <c r="AG7" i="5"/>
  <c r="AD7" i="5"/>
  <c r="U7" i="5"/>
  <c r="BB6" i="5"/>
  <c r="AY6" i="5"/>
  <c r="AV6" i="5"/>
  <c r="AS6" i="5"/>
  <c r="AP6" i="5"/>
  <c r="AM6" i="5"/>
  <c r="AJ6" i="5"/>
  <c r="AG6" i="5"/>
  <c r="AD6" i="5"/>
  <c r="U6" i="5"/>
  <c r="BB5" i="5"/>
  <c r="AY5" i="5"/>
  <c r="AV5" i="5"/>
  <c r="AS5" i="5"/>
  <c r="AP5" i="5"/>
  <c r="AM5" i="5"/>
  <c r="AJ5" i="5"/>
  <c r="AG5" i="5"/>
  <c r="AD5" i="5"/>
  <c r="U5" i="5"/>
  <c r="BC4" i="5"/>
  <c r="BB4" i="5"/>
  <c r="AY4" i="5"/>
  <c r="AZ4" i="5" s="1"/>
  <c r="AW4" i="5"/>
  <c r="AV4" i="5"/>
  <c r="AS4" i="5"/>
  <c r="AT4" i="5" s="1"/>
  <c r="AQ4" i="5"/>
  <c r="AP4" i="5"/>
  <c r="AM4" i="5"/>
  <c r="AN4" i="5" s="1"/>
  <c r="AK4" i="5"/>
  <c r="AJ4" i="5"/>
  <c r="AG4" i="5"/>
  <c r="AH4" i="5" s="1"/>
  <c r="AE4" i="5"/>
  <c r="AD4" i="5"/>
  <c r="V4" i="5"/>
  <c r="U4" i="5"/>
  <c r="P4" i="5"/>
  <c r="M4" i="5"/>
  <c r="V8" i="2"/>
  <c r="V9" i="2"/>
  <c r="V10" i="2"/>
  <c r="V11" i="2"/>
  <c r="V12" i="2"/>
  <c r="V13" i="2"/>
  <c r="V14" i="2"/>
  <c r="V15" i="2"/>
  <c r="V16" i="2"/>
  <c r="V17" i="2"/>
  <c r="V18" i="2"/>
  <c r="V19" i="2"/>
  <c r="V20" i="2"/>
  <c r="V21" i="2"/>
  <c r="V22" i="2"/>
  <c r="V23" i="2"/>
  <c r="V24" i="2"/>
  <c r="V25" i="2"/>
  <c r="V26" i="2"/>
  <c r="V27" i="2"/>
  <c r="V28" i="2"/>
  <c r="V29" i="2"/>
  <c r="V30" i="2"/>
  <c r="V31" i="2"/>
  <c r="V32" i="2"/>
  <c r="V33" i="2"/>
  <c r="V34" i="2"/>
  <c r="V35" i="2"/>
  <c r="V36" i="2"/>
  <c r="V7" i="2"/>
  <c r="C24" i="8"/>
  <c r="E24" i="8"/>
  <c r="C25" i="8"/>
  <c r="D25" i="8"/>
  <c r="E25" i="8"/>
  <c r="E26" i="8"/>
  <c r="C4" i="3"/>
  <c r="E2" i="7"/>
  <c r="F2" i="7"/>
  <c r="H2" i="5"/>
  <c r="E2" i="5"/>
  <c r="K35" i="5"/>
  <c r="G35" i="5"/>
  <c r="H2" i="7"/>
  <c r="I2" i="7"/>
  <c r="J2" i="7"/>
  <c r="K2" i="7"/>
  <c r="L2" i="7"/>
  <c r="M2" i="7"/>
  <c r="N2" i="7"/>
  <c r="O2" i="7"/>
  <c r="P2" i="7"/>
  <c r="Q2" i="7"/>
  <c r="R2" i="7"/>
  <c r="S2" i="7"/>
  <c r="T2" i="7"/>
  <c r="U2" i="7"/>
  <c r="V2" i="7"/>
  <c r="C3" i="7"/>
  <c r="C4" i="7"/>
  <c r="C5" i="7"/>
  <c r="C6" i="7"/>
  <c r="C7" i="7"/>
  <c r="C8" i="7"/>
  <c r="C9" i="7"/>
  <c r="C10" i="7"/>
  <c r="C11" i="7"/>
  <c r="C12" i="7"/>
  <c r="C13" i="7"/>
  <c r="C14" i="7"/>
  <c r="C15" i="7"/>
  <c r="C16" i="7"/>
  <c r="C17" i="7"/>
  <c r="C18" i="7"/>
  <c r="C19" i="7"/>
  <c r="C20" i="7"/>
  <c r="C21" i="7"/>
  <c r="C22" i="7"/>
  <c r="C23" i="7"/>
  <c r="C24" i="7"/>
  <c r="C25" i="7"/>
  <c r="C26" i="7"/>
  <c r="C27" i="7"/>
  <c r="C28" i="7"/>
  <c r="C29" i="7"/>
  <c r="C30" i="7"/>
  <c r="C31" i="7"/>
  <c r="C32" i="7"/>
  <c r="C33" i="7" l="1"/>
  <c r="U37" i="2"/>
  <c r="F2" i="5" l="1"/>
  <c r="C7" i="5"/>
  <c r="C10" i="5"/>
  <c r="C6" i="5"/>
  <c r="C22" i="5"/>
  <c r="C30" i="5"/>
  <c r="B3" i="7"/>
  <c r="B4" i="7"/>
  <c r="B5" i="7"/>
  <c r="B6" i="7"/>
  <c r="B7" i="7"/>
  <c r="B8" i="7"/>
  <c r="B9" i="7"/>
  <c r="B10" i="7"/>
  <c r="B11" i="7"/>
  <c r="B12" i="7"/>
  <c r="B13" i="7"/>
  <c r="B14" i="7"/>
  <c r="B15" i="7"/>
  <c r="B16" i="7"/>
  <c r="B17" i="7"/>
  <c r="B18" i="7"/>
  <c r="B19" i="7"/>
  <c r="B20" i="7"/>
  <c r="B21" i="7"/>
  <c r="B22" i="7"/>
  <c r="B23" i="7"/>
  <c r="B24" i="7"/>
  <c r="B25" i="7"/>
  <c r="B26" i="7"/>
  <c r="B27" i="7"/>
  <c r="B28" i="7"/>
  <c r="B29" i="7"/>
  <c r="B30" i="7"/>
  <c r="B31" i="7"/>
  <c r="B32" i="7"/>
  <c r="AG2" i="5"/>
  <c r="T35" i="5"/>
  <c r="W35" i="5"/>
  <c r="N35" i="5"/>
  <c r="Q35" i="5"/>
  <c r="Z35" i="5"/>
  <c r="AC35" i="5"/>
  <c r="AF35" i="5"/>
  <c r="AI35" i="5"/>
  <c r="AL35" i="5"/>
  <c r="AO35" i="5"/>
  <c r="AR35" i="5"/>
  <c r="AU35" i="5"/>
  <c r="AX35" i="5"/>
  <c r="BA35" i="5"/>
  <c r="BC2" i="5"/>
  <c r="AZ2" i="5"/>
  <c r="AN2" i="5"/>
  <c r="AB2" i="5"/>
  <c r="Y2" i="5"/>
  <c r="P2" i="5"/>
  <c r="Q6" i="2"/>
  <c r="O6" i="2"/>
  <c r="M6" i="2"/>
  <c r="K6" i="2"/>
  <c r="O4" i="3"/>
  <c r="O3" i="3"/>
  <c r="L4" i="3"/>
  <c r="L3" i="3"/>
  <c r="I4" i="3"/>
  <c r="I3" i="3"/>
  <c r="V2" i="5"/>
  <c r="S2" i="5"/>
  <c r="BB2" i="5"/>
  <c r="AY2" i="5"/>
  <c r="AV2" i="5"/>
  <c r="I2" i="5"/>
  <c r="F4" i="3"/>
  <c r="F3" i="3"/>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AK2" i="5"/>
  <c r="M2" i="5"/>
  <c r="R2" i="5"/>
  <c r="U2" i="5"/>
  <c r="L2" i="5"/>
  <c r="O2" i="5"/>
  <c r="X2" i="5"/>
  <c r="AA2" i="5"/>
  <c r="AD2" i="5"/>
  <c r="AJ2" i="5"/>
  <c r="AM2" i="5"/>
  <c r="AP2" i="5"/>
  <c r="AS2" i="5"/>
  <c r="C18" i="5" l="1"/>
  <c r="C19" i="5"/>
  <c r="C26" i="5"/>
  <c r="C14" i="5"/>
  <c r="C33" i="5"/>
  <c r="C29" i="5"/>
  <c r="C25" i="5"/>
  <c r="C21" i="5"/>
  <c r="C17" i="5"/>
  <c r="C13" i="5"/>
  <c r="C9" i="5"/>
  <c r="C5" i="5"/>
  <c r="C8" i="5"/>
  <c r="C32" i="5"/>
  <c r="C28" i="5"/>
  <c r="C24" i="5"/>
  <c r="C20" i="5"/>
  <c r="C16" i="5"/>
  <c r="C12" i="5"/>
  <c r="C31" i="5"/>
  <c r="C27" i="5"/>
  <c r="C15" i="5"/>
  <c r="C11" i="5"/>
  <c r="C23" i="5"/>
  <c r="C4" i="5"/>
  <c r="AE2" i="5"/>
  <c r="AQ2" i="5"/>
  <c r="AW2" i="5"/>
  <c r="AH2" i="5"/>
  <c r="AT2" i="5"/>
  <c r="D37" i="2"/>
  <c r="C37" i="2"/>
  <c r="C42" i="2" s="1"/>
  <c r="W27" i="2"/>
  <c r="W28" i="2"/>
  <c r="W29" i="2"/>
  <c r="W30" i="2"/>
  <c r="W31" i="2"/>
  <c r="W32" i="2"/>
  <c r="W33" i="2"/>
  <c r="W34" i="2"/>
  <c r="W35" i="2"/>
  <c r="W36" i="2"/>
  <c r="W23" i="2"/>
  <c r="W22" i="2"/>
  <c r="W21" i="2"/>
  <c r="W8" i="2"/>
  <c r="W9" i="2"/>
  <c r="W10" i="2"/>
  <c r="W11" i="2"/>
  <c r="W12" i="2"/>
  <c r="W13" i="2"/>
  <c r="W14" i="2"/>
  <c r="W15" i="2"/>
  <c r="W16" i="2"/>
  <c r="W17" i="2"/>
  <c r="W18" i="2"/>
  <c r="W19" i="2"/>
  <c r="W20" i="2"/>
  <c r="W24" i="2"/>
  <c r="W25" i="2"/>
  <c r="W26" i="2"/>
  <c r="W7" i="2"/>
  <c r="E4" i="5" s="1"/>
  <c r="C13" i="3" l="1"/>
  <c r="R15" i="5"/>
  <c r="AA15" i="5"/>
  <c r="X15" i="5"/>
  <c r="X17" i="5"/>
  <c r="R17" i="5"/>
  <c r="AA17" i="5"/>
  <c r="AA16" i="5"/>
  <c r="X16" i="5"/>
  <c r="R16" i="5"/>
  <c r="R18" i="5"/>
  <c r="X18" i="5"/>
  <c r="AA18" i="5"/>
  <c r="C6" i="3"/>
  <c r="C10" i="3"/>
  <c r="C14" i="3"/>
  <c r="C9" i="3"/>
  <c r="C7" i="3"/>
  <c r="C11" i="3"/>
  <c r="C15" i="3"/>
  <c r="C5" i="3"/>
  <c r="D5" i="3" s="1"/>
  <c r="C12" i="3"/>
  <c r="E7" i="5"/>
  <c r="C8" i="3"/>
  <c r="E6" i="5"/>
  <c r="I7" i="3"/>
  <c r="F7" i="3"/>
  <c r="E5" i="5"/>
  <c r="I6" i="3"/>
  <c r="F6" i="3"/>
  <c r="I5" i="3"/>
  <c r="J5" i="3" s="1"/>
  <c r="N7" i="2" s="1"/>
  <c r="F5" i="3"/>
  <c r="G5" i="3" s="1"/>
  <c r="L7" i="2" s="1"/>
  <c r="O5" i="3"/>
  <c r="P5" i="3" s="1"/>
  <c r="R7" i="2" s="1"/>
  <c r="AA5" i="5"/>
  <c r="X5" i="5"/>
  <c r="R5" i="5"/>
  <c r="AA4" i="5"/>
  <c r="AB4" i="5" s="1"/>
  <c r="M3" i="7" s="1"/>
  <c r="R4" i="5"/>
  <c r="S4" i="5" s="1"/>
  <c r="X4" i="5"/>
  <c r="Y4" i="5" s="1"/>
  <c r="R14" i="5"/>
  <c r="AA14" i="5"/>
  <c r="X14" i="5"/>
  <c r="R13" i="5"/>
  <c r="X13" i="5"/>
  <c r="AA13" i="5"/>
  <c r="AA12" i="5"/>
  <c r="R12" i="5"/>
  <c r="X12" i="5"/>
  <c r="X11" i="5"/>
  <c r="R11" i="5"/>
  <c r="AA11" i="5"/>
  <c r="R10" i="5"/>
  <c r="X10" i="5"/>
  <c r="AA10" i="5"/>
  <c r="R9" i="5"/>
  <c r="AA9" i="5"/>
  <c r="X9" i="5"/>
  <c r="AA8" i="5"/>
  <c r="R8" i="5"/>
  <c r="X8" i="5"/>
  <c r="X7" i="5"/>
  <c r="R7" i="5"/>
  <c r="AA7" i="5"/>
  <c r="AA6" i="5"/>
  <c r="X6" i="5"/>
  <c r="R6" i="5"/>
  <c r="I6" i="5"/>
  <c r="J6" i="5" s="1"/>
  <c r="I10" i="5"/>
  <c r="J10" i="5" s="1"/>
  <c r="I14" i="5"/>
  <c r="J14" i="5" s="1"/>
  <c r="I18" i="5"/>
  <c r="J18" i="5" s="1"/>
  <c r="I22" i="5"/>
  <c r="J22" i="5" s="1"/>
  <c r="I26" i="5"/>
  <c r="J26" i="5" s="1"/>
  <c r="I30" i="5"/>
  <c r="J30" i="5" s="1"/>
  <c r="I5" i="5"/>
  <c r="J5" i="5" s="1"/>
  <c r="J8" i="2" s="1"/>
  <c r="I12" i="5"/>
  <c r="J12" i="5" s="1"/>
  <c r="I16" i="5"/>
  <c r="J16" i="5" s="1"/>
  <c r="I24" i="5"/>
  <c r="J24" i="5" s="1"/>
  <c r="I32" i="5"/>
  <c r="J32" i="5" s="1"/>
  <c r="I13" i="5"/>
  <c r="J13" i="5" s="1"/>
  <c r="J16" i="2" s="1"/>
  <c r="I21" i="5"/>
  <c r="J21" i="5" s="1"/>
  <c r="I25" i="5"/>
  <c r="J25" i="5" s="1"/>
  <c r="I7" i="5"/>
  <c r="J7" i="5" s="1"/>
  <c r="I11" i="5"/>
  <c r="J11" i="5" s="1"/>
  <c r="I15" i="5"/>
  <c r="J15" i="5" s="1"/>
  <c r="I19" i="5"/>
  <c r="J19" i="5" s="1"/>
  <c r="I23" i="5"/>
  <c r="J23" i="5" s="1"/>
  <c r="I27" i="5"/>
  <c r="J27" i="5" s="1"/>
  <c r="I31" i="5"/>
  <c r="J31" i="5" s="1"/>
  <c r="I4" i="5"/>
  <c r="J4" i="5" s="1"/>
  <c r="J7" i="2" s="1"/>
  <c r="H35" i="5"/>
  <c r="I8" i="5"/>
  <c r="J8" i="5" s="1"/>
  <c r="I20" i="5"/>
  <c r="J20" i="5" s="1"/>
  <c r="I28" i="5"/>
  <c r="J28" i="5" s="1"/>
  <c r="I17" i="5"/>
  <c r="J17" i="5" s="1"/>
  <c r="I29" i="5"/>
  <c r="J29" i="5" s="1"/>
  <c r="I9" i="5"/>
  <c r="J9" i="5" s="1"/>
  <c r="I33" i="5"/>
  <c r="J33" i="5" s="1"/>
  <c r="T3" i="7"/>
  <c r="P3" i="7"/>
  <c r="T20" i="2"/>
  <c r="T12" i="2"/>
  <c r="T36" i="2"/>
  <c r="T28" i="2"/>
  <c r="T24" i="2"/>
  <c r="T17" i="2"/>
  <c r="T13" i="2"/>
  <c r="T9" i="2"/>
  <c r="T23" i="2"/>
  <c r="T33" i="2"/>
  <c r="T29" i="2"/>
  <c r="M5" i="3"/>
  <c r="K3" i="7"/>
  <c r="J3" i="7"/>
  <c r="T7" i="2"/>
  <c r="T26" i="2"/>
  <c r="T19" i="2"/>
  <c r="T11" i="2"/>
  <c r="T31" i="2"/>
  <c r="T16" i="2"/>
  <c r="T32" i="2"/>
  <c r="T15" i="2"/>
  <c r="T21" i="2"/>
  <c r="T35" i="2"/>
  <c r="T27" i="2"/>
  <c r="T25" i="2"/>
  <c r="T18" i="2"/>
  <c r="T14" i="2"/>
  <c r="T10" i="2"/>
  <c r="T22" i="2"/>
  <c r="T34" i="2"/>
  <c r="T30" i="2"/>
  <c r="T8" i="2"/>
  <c r="W37" i="2"/>
  <c r="C44" i="2" s="1"/>
  <c r="F18" i="5" l="1"/>
  <c r="E17" i="7" s="1"/>
  <c r="F12" i="5"/>
  <c r="E11" i="7" s="1"/>
  <c r="F21" i="5"/>
  <c r="E20" i="7" s="1"/>
  <c r="F11" i="5"/>
  <c r="E10" i="7" s="1"/>
  <c r="F6" i="5"/>
  <c r="E5" i="7" s="1"/>
  <c r="F25" i="5"/>
  <c r="F30" i="5"/>
  <c r="E29" i="7" s="1"/>
  <c r="F8" i="5"/>
  <c r="E7" i="7" s="1"/>
  <c r="F19" i="5"/>
  <c r="E18" i="7" s="1"/>
  <c r="F9" i="5"/>
  <c r="F28" i="5"/>
  <c r="E27" i="7" s="1"/>
  <c r="F27" i="5"/>
  <c r="E26" i="7" s="1"/>
  <c r="F15" i="5"/>
  <c r="E14" i="7" s="1"/>
  <c r="F23" i="5"/>
  <c r="E22" i="7" s="1"/>
  <c r="F26" i="5"/>
  <c r="F10" i="5"/>
  <c r="E9" i="7" s="1"/>
  <c r="F14" i="5"/>
  <c r="E13" i="7" s="1"/>
  <c r="F7" i="5"/>
  <c r="F24" i="5"/>
  <c r="E23" i="7" s="1"/>
  <c r="F17" i="5"/>
  <c r="F20" i="5"/>
  <c r="E19" i="7" s="1"/>
  <c r="F31" i="5"/>
  <c r="E30" i="7" s="1"/>
  <c r="F16" i="5"/>
  <c r="F22" i="5"/>
  <c r="F4" i="5"/>
  <c r="F29" i="5"/>
  <c r="E28" i="7" s="1"/>
  <c r="F33" i="5"/>
  <c r="E32" i="7" s="1"/>
  <c r="E35" i="5"/>
  <c r="F13" i="5"/>
  <c r="E12" i="7" s="1"/>
  <c r="F32" i="5"/>
  <c r="F5" i="5"/>
  <c r="F28" i="7"/>
  <c r="F7" i="7"/>
  <c r="F26" i="7"/>
  <c r="F10" i="7"/>
  <c r="F12" i="7"/>
  <c r="F11" i="7"/>
  <c r="F21" i="7"/>
  <c r="F5" i="7"/>
  <c r="F16" i="7"/>
  <c r="F22" i="7"/>
  <c r="F6" i="7"/>
  <c r="F31" i="7"/>
  <c r="F4" i="7"/>
  <c r="F17" i="7"/>
  <c r="F32" i="7"/>
  <c r="F27" i="7"/>
  <c r="F3" i="7"/>
  <c r="F18" i="7"/>
  <c r="F24" i="7"/>
  <c r="F23" i="7"/>
  <c r="F29" i="7"/>
  <c r="F13" i="7"/>
  <c r="BC24" i="5"/>
  <c r="V23" i="7" s="1"/>
  <c r="BC19" i="5"/>
  <c r="V18" i="7" s="1"/>
  <c r="BC30" i="5"/>
  <c r="V29" i="7" s="1"/>
  <c r="BC14" i="5"/>
  <c r="V13" i="7" s="1"/>
  <c r="BC21" i="5"/>
  <c r="V20" i="7" s="1"/>
  <c r="BB35" i="5"/>
  <c r="BC8" i="5"/>
  <c r="V7" i="7" s="1"/>
  <c r="BC28" i="5"/>
  <c r="V27" i="7" s="1"/>
  <c r="BC31" i="5"/>
  <c r="V30" i="7" s="1"/>
  <c r="BC15" i="5"/>
  <c r="V14" i="7" s="1"/>
  <c r="BC26" i="5"/>
  <c r="V25" i="7" s="1"/>
  <c r="BC10" i="5"/>
  <c r="V9" i="7" s="1"/>
  <c r="BC33" i="5"/>
  <c r="V32" i="7" s="1"/>
  <c r="BC17" i="5"/>
  <c r="V16" i="7" s="1"/>
  <c r="BC9" i="5"/>
  <c r="V8" i="7" s="1"/>
  <c r="BC16" i="5"/>
  <c r="V15" i="7" s="1"/>
  <c r="BC12" i="5"/>
  <c r="V11" i="7" s="1"/>
  <c r="BC27" i="5"/>
  <c r="V26" i="7" s="1"/>
  <c r="BC11" i="5"/>
  <c r="V10" i="7" s="1"/>
  <c r="BC22" i="5"/>
  <c r="V21" i="7" s="1"/>
  <c r="BC6" i="5"/>
  <c r="V5" i="7" s="1"/>
  <c r="BC29" i="5"/>
  <c r="V28" i="7" s="1"/>
  <c r="BC13" i="5"/>
  <c r="V12" i="7" s="1"/>
  <c r="BC20" i="5"/>
  <c r="V19" i="7" s="1"/>
  <c r="BC32" i="5"/>
  <c r="V31" i="7" s="1"/>
  <c r="BC23" i="5"/>
  <c r="V22" i="7" s="1"/>
  <c r="BC7" i="5"/>
  <c r="V6" i="7" s="1"/>
  <c r="BC5" i="5"/>
  <c r="V4" i="7" s="1"/>
  <c r="BC18" i="5"/>
  <c r="V17" i="7" s="1"/>
  <c r="BC25" i="5"/>
  <c r="V24" i="7" s="1"/>
  <c r="F8" i="7"/>
  <c r="F19" i="7"/>
  <c r="F30" i="7"/>
  <c r="F14" i="7"/>
  <c r="F20" i="7"/>
  <c r="F15" i="7"/>
  <c r="F25" i="7"/>
  <c r="F9" i="7"/>
  <c r="AZ15" i="5"/>
  <c r="U14" i="7" s="1"/>
  <c r="AZ27" i="5"/>
  <c r="U26" i="7" s="1"/>
  <c r="AZ8" i="5"/>
  <c r="U7" i="7" s="1"/>
  <c r="AZ22" i="5"/>
  <c r="U21" i="7" s="1"/>
  <c r="AZ6" i="5"/>
  <c r="U5" i="7" s="1"/>
  <c r="AZ33" i="5"/>
  <c r="U32" i="7" s="1"/>
  <c r="AZ17" i="5"/>
  <c r="U16" i="7" s="1"/>
  <c r="AZ28" i="5"/>
  <c r="U27" i="7" s="1"/>
  <c r="AZ12" i="5"/>
  <c r="U11" i="7" s="1"/>
  <c r="AZ31" i="5"/>
  <c r="U30" i="7" s="1"/>
  <c r="AZ23" i="5"/>
  <c r="U22" i="7" s="1"/>
  <c r="AZ5" i="5"/>
  <c r="U4" i="7" s="1"/>
  <c r="AZ18" i="5"/>
  <c r="U17" i="7" s="1"/>
  <c r="AZ29" i="5"/>
  <c r="U28" i="7" s="1"/>
  <c r="AZ13" i="5"/>
  <c r="U12" i="7" s="1"/>
  <c r="AZ24" i="5"/>
  <c r="U23" i="7" s="1"/>
  <c r="AY35" i="5"/>
  <c r="AZ11" i="5"/>
  <c r="U10" i="7" s="1"/>
  <c r="AZ30" i="5"/>
  <c r="U29" i="7" s="1"/>
  <c r="AZ14" i="5"/>
  <c r="U13" i="7" s="1"/>
  <c r="AZ25" i="5"/>
  <c r="U24" i="7" s="1"/>
  <c r="AZ9" i="5"/>
  <c r="U8" i="7" s="1"/>
  <c r="AZ20" i="5"/>
  <c r="U19" i="7" s="1"/>
  <c r="AZ7" i="5"/>
  <c r="U6" i="7" s="1"/>
  <c r="AZ19" i="5"/>
  <c r="U18" i="7" s="1"/>
  <c r="AZ26" i="5"/>
  <c r="U25" i="7" s="1"/>
  <c r="AZ10" i="5"/>
  <c r="U9" i="7" s="1"/>
  <c r="AZ21" i="5"/>
  <c r="U20" i="7" s="1"/>
  <c r="AZ32" i="5"/>
  <c r="U31" i="7" s="1"/>
  <c r="AZ16" i="5"/>
  <c r="U15" i="7" s="1"/>
  <c r="Q3" i="7"/>
  <c r="L3" i="7"/>
  <c r="S3" i="7"/>
  <c r="H3" i="7"/>
  <c r="I3" i="7"/>
  <c r="N3" i="7"/>
  <c r="O3" i="7"/>
  <c r="R3" i="7"/>
  <c r="D34" i="3"/>
  <c r="X36" i="2" s="1"/>
  <c r="D30" i="3"/>
  <c r="X32" i="2" s="1"/>
  <c r="D26" i="3"/>
  <c r="X28" i="2" s="1"/>
  <c r="D22" i="3"/>
  <c r="X24" i="2" s="1"/>
  <c r="D18" i="3"/>
  <c r="X20" i="2" s="1"/>
  <c r="D14" i="3"/>
  <c r="X16" i="2" s="1"/>
  <c r="D10" i="3"/>
  <c r="X12" i="2" s="1"/>
  <c r="D6" i="3"/>
  <c r="X8" i="2" s="1"/>
  <c r="D31" i="3"/>
  <c r="X33" i="2" s="1"/>
  <c r="D27" i="3"/>
  <c r="X29" i="2" s="1"/>
  <c r="D23" i="3"/>
  <c r="X25" i="2" s="1"/>
  <c r="D19" i="3"/>
  <c r="X21" i="2" s="1"/>
  <c r="D15" i="3"/>
  <c r="X17" i="2" s="1"/>
  <c r="D11" i="3"/>
  <c r="X13" i="2" s="1"/>
  <c r="D7" i="3"/>
  <c r="X9" i="2" s="1"/>
  <c r="D33" i="3"/>
  <c r="X35" i="2" s="1"/>
  <c r="D29" i="3"/>
  <c r="X31" i="2" s="1"/>
  <c r="D25" i="3"/>
  <c r="X27" i="2" s="1"/>
  <c r="D21" i="3"/>
  <c r="X23" i="2" s="1"/>
  <c r="D17" i="3"/>
  <c r="X19" i="2" s="1"/>
  <c r="D13" i="3"/>
  <c r="X15" i="2" s="1"/>
  <c r="D9" i="3"/>
  <c r="X11" i="2" s="1"/>
  <c r="X7" i="2"/>
  <c r="D32" i="3"/>
  <c r="X34" i="2" s="1"/>
  <c r="D28" i="3"/>
  <c r="X30" i="2" s="1"/>
  <c r="D24" i="3"/>
  <c r="X26" i="2" s="1"/>
  <c r="D20" i="3"/>
  <c r="X22" i="2" s="1"/>
  <c r="D16" i="3"/>
  <c r="X18" i="2" s="1"/>
  <c r="D12" i="3"/>
  <c r="X14" i="2" s="1"/>
  <c r="D8" i="3"/>
  <c r="X10" i="2" s="1"/>
  <c r="S5" i="5"/>
  <c r="H4" i="7" s="1"/>
  <c r="S37" i="2"/>
  <c r="C45" i="2" s="1"/>
  <c r="AH14" i="5"/>
  <c r="O13" i="7" s="1"/>
  <c r="AH33" i="5"/>
  <c r="O32" i="7" s="1"/>
  <c r="AH17" i="5"/>
  <c r="O16" i="7" s="1"/>
  <c r="AH6" i="5"/>
  <c r="O5" i="7" s="1"/>
  <c r="AH29" i="5"/>
  <c r="O28" i="7" s="1"/>
  <c r="AH13" i="5"/>
  <c r="O12" i="7" s="1"/>
  <c r="AH7" i="5"/>
  <c r="O6" i="7" s="1"/>
  <c r="AH30" i="5"/>
  <c r="O29" i="7" s="1"/>
  <c r="AH25" i="5"/>
  <c r="O24" i="7" s="1"/>
  <c r="AH9" i="5"/>
  <c r="O8" i="7" s="1"/>
  <c r="AH10" i="5"/>
  <c r="O9" i="7" s="1"/>
  <c r="AH28" i="5"/>
  <c r="O27" i="7" s="1"/>
  <c r="AH12" i="5"/>
  <c r="O11" i="7" s="1"/>
  <c r="AH23" i="5"/>
  <c r="O22" i="7" s="1"/>
  <c r="AH5" i="5"/>
  <c r="O4" i="7" s="1"/>
  <c r="AH32" i="5"/>
  <c r="O31" i="7" s="1"/>
  <c r="AH8" i="5"/>
  <c r="O7" i="7" s="1"/>
  <c r="AH19" i="5"/>
  <c r="O18" i="7" s="1"/>
  <c r="AH22" i="5"/>
  <c r="O21" i="7" s="1"/>
  <c r="AH26" i="5"/>
  <c r="O25" i="7" s="1"/>
  <c r="AH24" i="5"/>
  <c r="O23" i="7" s="1"/>
  <c r="AH15" i="5"/>
  <c r="O14" i="7" s="1"/>
  <c r="AH21" i="5"/>
  <c r="O20" i="7" s="1"/>
  <c r="AH20" i="5"/>
  <c r="O19" i="7" s="1"/>
  <c r="AH31" i="5"/>
  <c r="O30" i="7" s="1"/>
  <c r="AH18" i="5"/>
  <c r="O17" i="7" s="1"/>
  <c r="AH16" i="5"/>
  <c r="O15" i="7" s="1"/>
  <c r="AH27" i="5"/>
  <c r="O26" i="7" s="1"/>
  <c r="AH11" i="5"/>
  <c r="O10" i="7" s="1"/>
  <c r="J8" i="3"/>
  <c r="J12" i="3"/>
  <c r="J16" i="3"/>
  <c r="J20" i="3"/>
  <c r="J24" i="3"/>
  <c r="J28" i="3"/>
  <c r="J32" i="3"/>
  <c r="J15" i="3"/>
  <c r="J6" i="3"/>
  <c r="N8" i="2" s="1"/>
  <c r="J9" i="3"/>
  <c r="J13" i="3"/>
  <c r="J17" i="3"/>
  <c r="J21" i="3"/>
  <c r="J25" i="3"/>
  <c r="J29" i="3"/>
  <c r="J33" i="3"/>
  <c r="J14" i="3"/>
  <c r="J22" i="3"/>
  <c r="J30" i="3"/>
  <c r="J11" i="3"/>
  <c r="J19" i="3"/>
  <c r="J10" i="3"/>
  <c r="J18" i="3"/>
  <c r="J26" i="3"/>
  <c r="J34" i="3"/>
  <c r="J7" i="3"/>
  <c r="N9" i="2" s="1"/>
  <c r="J23" i="3"/>
  <c r="J27" i="3"/>
  <c r="J31" i="3"/>
  <c r="I36" i="3"/>
  <c r="Y26" i="5"/>
  <c r="L25" i="7" s="1"/>
  <c r="Y17" i="5"/>
  <c r="L16" i="7" s="1"/>
  <c r="Y24" i="5"/>
  <c r="L23" i="7" s="1"/>
  <c r="Y8" i="5"/>
  <c r="L7" i="7" s="1"/>
  <c r="Y19" i="5"/>
  <c r="L18" i="7" s="1"/>
  <c r="Y10" i="5"/>
  <c r="L9" i="7" s="1"/>
  <c r="Y29" i="5"/>
  <c r="L28" i="7" s="1"/>
  <c r="Y13" i="5"/>
  <c r="L12" i="7" s="1"/>
  <c r="Y20" i="5"/>
  <c r="L19" i="7" s="1"/>
  <c r="Y31" i="5"/>
  <c r="L30" i="7" s="1"/>
  <c r="Y15" i="5"/>
  <c r="L14" i="7" s="1"/>
  <c r="Y5" i="5"/>
  <c r="L4" i="7" s="1"/>
  <c r="Y7" i="5"/>
  <c r="L6" i="7" s="1"/>
  <c r="Y30" i="5"/>
  <c r="L29" i="7" s="1"/>
  <c r="Y22" i="5"/>
  <c r="L21" i="7" s="1"/>
  <c r="Y25" i="5"/>
  <c r="L24" i="7" s="1"/>
  <c r="Y9" i="5"/>
  <c r="L8" i="7" s="1"/>
  <c r="Y32" i="5"/>
  <c r="L31" i="7" s="1"/>
  <c r="Y16" i="5"/>
  <c r="L15" i="7" s="1"/>
  <c r="Y27" i="5"/>
  <c r="L26" i="7" s="1"/>
  <c r="Y11" i="5"/>
  <c r="L10" i="7" s="1"/>
  <c r="Y21" i="5"/>
  <c r="L20" i="7" s="1"/>
  <c r="Y23" i="5"/>
  <c r="L22" i="7" s="1"/>
  <c r="Y33" i="5"/>
  <c r="L32" i="7" s="1"/>
  <c r="Y6" i="5"/>
  <c r="L5" i="7" s="1"/>
  <c r="Y28" i="5"/>
  <c r="L27" i="7" s="1"/>
  <c r="Y14" i="5"/>
  <c r="L13" i="7" s="1"/>
  <c r="Y12" i="5"/>
  <c r="L11" i="7" s="1"/>
  <c r="Y18" i="5"/>
  <c r="L17" i="7" s="1"/>
  <c r="AW27" i="5"/>
  <c r="T26" i="7" s="1"/>
  <c r="AW19" i="5"/>
  <c r="T18" i="7" s="1"/>
  <c r="AW30" i="5"/>
  <c r="T29" i="7" s="1"/>
  <c r="AW14" i="5"/>
  <c r="T13" i="7" s="1"/>
  <c r="AW7" i="5"/>
  <c r="T6" i="7" s="1"/>
  <c r="AW29" i="5"/>
  <c r="T28" i="7" s="1"/>
  <c r="AW13" i="5"/>
  <c r="T12" i="7" s="1"/>
  <c r="AW8" i="5"/>
  <c r="T7" i="7" s="1"/>
  <c r="AW5" i="5"/>
  <c r="T4" i="7" s="1"/>
  <c r="AW10" i="5"/>
  <c r="T9" i="7" s="1"/>
  <c r="AW15" i="5"/>
  <c r="T14" i="7" s="1"/>
  <c r="AW17" i="5"/>
  <c r="T16" i="7" s="1"/>
  <c r="AW20" i="5"/>
  <c r="T19" i="7" s="1"/>
  <c r="AW26" i="5"/>
  <c r="T25" i="7" s="1"/>
  <c r="AW6" i="5"/>
  <c r="T5" i="7" s="1"/>
  <c r="AW33" i="5"/>
  <c r="T32" i="7" s="1"/>
  <c r="AW9" i="5"/>
  <c r="T8" i="7" s="1"/>
  <c r="AW32" i="5"/>
  <c r="T31" i="7" s="1"/>
  <c r="AW16" i="5"/>
  <c r="T15" i="7" s="1"/>
  <c r="AW11" i="5"/>
  <c r="T10" i="7" s="1"/>
  <c r="AW18" i="5"/>
  <c r="T17" i="7" s="1"/>
  <c r="AW12" i="5"/>
  <c r="T11" i="7" s="1"/>
  <c r="AW31" i="5"/>
  <c r="T30" i="7" s="1"/>
  <c r="AW21" i="5"/>
  <c r="T20" i="7" s="1"/>
  <c r="AW23" i="5"/>
  <c r="T22" i="7" s="1"/>
  <c r="AW28" i="5"/>
  <c r="T27" i="7" s="1"/>
  <c r="AW22" i="5"/>
  <c r="T21" i="7" s="1"/>
  <c r="AW24" i="5"/>
  <c r="T23" i="7" s="1"/>
  <c r="AW25" i="5"/>
  <c r="T24" i="7" s="1"/>
  <c r="AN27" i="5"/>
  <c r="Q26" i="7" s="1"/>
  <c r="AN7" i="5"/>
  <c r="Q6" i="7" s="1"/>
  <c r="AN31" i="5"/>
  <c r="Q30" i="7" s="1"/>
  <c r="AN26" i="5"/>
  <c r="Q25" i="7" s="1"/>
  <c r="AN10" i="5"/>
  <c r="Q9" i="7" s="1"/>
  <c r="AN33" i="5"/>
  <c r="Q32" i="7" s="1"/>
  <c r="AN17" i="5"/>
  <c r="Q16" i="7" s="1"/>
  <c r="AN32" i="5"/>
  <c r="Q31" i="7" s="1"/>
  <c r="AN16" i="5"/>
  <c r="Q15" i="7" s="1"/>
  <c r="AN11" i="5"/>
  <c r="Q10" i="7" s="1"/>
  <c r="AN15" i="5"/>
  <c r="Q14" i="7" s="1"/>
  <c r="AN19" i="5"/>
  <c r="Q18" i="7" s="1"/>
  <c r="AN22" i="5"/>
  <c r="Q21" i="7" s="1"/>
  <c r="AN6" i="5"/>
  <c r="Q5" i="7" s="1"/>
  <c r="AN29" i="5"/>
  <c r="Q28" i="7" s="1"/>
  <c r="AN13" i="5"/>
  <c r="Q12" i="7" s="1"/>
  <c r="AN28" i="5"/>
  <c r="Q27" i="7" s="1"/>
  <c r="AN12" i="5"/>
  <c r="Q11" i="7" s="1"/>
  <c r="AN8" i="5"/>
  <c r="Q7" i="7" s="1"/>
  <c r="AN5" i="5"/>
  <c r="Q4" i="7" s="1"/>
  <c r="AN18" i="5"/>
  <c r="Q17" i="7" s="1"/>
  <c r="AN25" i="5"/>
  <c r="Q24" i="7" s="1"/>
  <c r="AN9" i="5"/>
  <c r="Q8" i="7" s="1"/>
  <c r="AN24" i="5"/>
  <c r="Q23" i="7" s="1"/>
  <c r="AN23" i="5"/>
  <c r="Q22" i="7" s="1"/>
  <c r="AN30" i="5"/>
  <c r="Q29" i="7" s="1"/>
  <c r="AN20" i="5"/>
  <c r="Q19" i="7" s="1"/>
  <c r="AN21" i="5"/>
  <c r="Q20" i="7" s="1"/>
  <c r="AN14" i="5"/>
  <c r="Q13" i="7" s="1"/>
  <c r="G6" i="3"/>
  <c r="G10" i="3"/>
  <c r="G33" i="3"/>
  <c r="G17" i="3"/>
  <c r="G30" i="3"/>
  <c r="G32" i="3"/>
  <c r="G16" i="3"/>
  <c r="G27" i="3"/>
  <c r="G11" i="3"/>
  <c r="G29" i="3"/>
  <c r="G19" i="3"/>
  <c r="G18" i="3"/>
  <c r="G7" i="3"/>
  <c r="G25" i="3"/>
  <c r="G34" i="3"/>
  <c r="G28" i="3"/>
  <c r="G8" i="3"/>
  <c r="G15" i="3"/>
  <c r="G14" i="3"/>
  <c r="G21" i="3"/>
  <c r="G26" i="3"/>
  <c r="G24" i="3"/>
  <c r="G31" i="3"/>
  <c r="F36" i="3"/>
  <c r="G13" i="3"/>
  <c r="G22" i="3"/>
  <c r="G20" i="3"/>
  <c r="G23" i="3"/>
  <c r="G9" i="3"/>
  <c r="G12" i="3"/>
  <c r="AE30" i="5"/>
  <c r="N29" i="7" s="1"/>
  <c r="AE6" i="5"/>
  <c r="N5" i="7" s="1"/>
  <c r="AE21" i="5"/>
  <c r="N20" i="7" s="1"/>
  <c r="AE5" i="5"/>
  <c r="N4" i="7" s="1"/>
  <c r="AE20" i="5"/>
  <c r="N19" i="7" s="1"/>
  <c r="AE13" i="5"/>
  <c r="N12" i="7" s="1"/>
  <c r="AE26" i="5"/>
  <c r="N25" i="7" s="1"/>
  <c r="AE7" i="5"/>
  <c r="N6" i="7" s="1"/>
  <c r="AE33" i="5"/>
  <c r="N32" i="7" s="1"/>
  <c r="AE32" i="5"/>
  <c r="N31" i="7" s="1"/>
  <c r="AE16" i="5"/>
  <c r="N15" i="7" s="1"/>
  <c r="AE22" i="5"/>
  <c r="N21" i="7" s="1"/>
  <c r="AE14" i="5"/>
  <c r="N13" i="7" s="1"/>
  <c r="AE18" i="5"/>
  <c r="N17" i="7" s="1"/>
  <c r="AE25" i="5"/>
  <c r="N24" i="7" s="1"/>
  <c r="AE28" i="5"/>
  <c r="N27" i="7" s="1"/>
  <c r="AE12" i="5"/>
  <c r="N11" i="7" s="1"/>
  <c r="AE19" i="5"/>
  <c r="N18" i="7" s="1"/>
  <c r="AE29" i="5"/>
  <c r="N28" i="7" s="1"/>
  <c r="AE17" i="5"/>
  <c r="N16" i="7" s="1"/>
  <c r="AE24" i="5"/>
  <c r="N23" i="7" s="1"/>
  <c r="AE27" i="5"/>
  <c r="N26" i="7" s="1"/>
  <c r="AE9" i="5"/>
  <c r="N8" i="7" s="1"/>
  <c r="AE8" i="5"/>
  <c r="N7" i="7" s="1"/>
  <c r="AE23" i="5"/>
  <c r="N22" i="7" s="1"/>
  <c r="AE15" i="5"/>
  <c r="N14" i="7" s="1"/>
  <c r="AE31" i="5"/>
  <c r="N30" i="7" s="1"/>
  <c r="AE10" i="5"/>
  <c r="N9" i="7" s="1"/>
  <c r="AE11" i="5"/>
  <c r="N10" i="7" s="1"/>
  <c r="P10" i="3"/>
  <c r="P14" i="3"/>
  <c r="P18" i="3"/>
  <c r="P22" i="3"/>
  <c r="P26" i="3"/>
  <c r="P30" i="3"/>
  <c r="P34" i="3"/>
  <c r="P13" i="3"/>
  <c r="P21" i="3"/>
  <c r="P33" i="3"/>
  <c r="P7" i="3"/>
  <c r="P11" i="3"/>
  <c r="P15" i="3"/>
  <c r="P19" i="3"/>
  <c r="P23" i="3"/>
  <c r="P27" i="3"/>
  <c r="P31" i="3"/>
  <c r="P6" i="3"/>
  <c r="P9" i="3"/>
  <c r="P17" i="3"/>
  <c r="P29" i="3"/>
  <c r="P8" i="3"/>
  <c r="P12" i="3"/>
  <c r="P16" i="3"/>
  <c r="P20" i="3"/>
  <c r="P24" i="3"/>
  <c r="P28" i="3"/>
  <c r="P32" i="3"/>
  <c r="P25" i="3"/>
  <c r="O36" i="3"/>
  <c r="P9" i="5"/>
  <c r="K8" i="7" s="1"/>
  <c r="P33" i="5"/>
  <c r="K32" i="7" s="1"/>
  <c r="P24" i="5"/>
  <c r="K23" i="7" s="1"/>
  <c r="P8" i="5"/>
  <c r="K7" i="7" s="1"/>
  <c r="P27" i="5"/>
  <c r="K26" i="7" s="1"/>
  <c r="P11" i="5"/>
  <c r="K10" i="7" s="1"/>
  <c r="P26" i="5"/>
  <c r="K25" i="7" s="1"/>
  <c r="P10" i="5"/>
  <c r="K9" i="7" s="1"/>
  <c r="P17" i="5"/>
  <c r="K16" i="7" s="1"/>
  <c r="P25" i="5"/>
  <c r="K24" i="7" s="1"/>
  <c r="P20" i="5"/>
  <c r="K19" i="7" s="1"/>
  <c r="P23" i="5"/>
  <c r="K22" i="7" s="1"/>
  <c r="P7" i="5"/>
  <c r="K6" i="7" s="1"/>
  <c r="P22" i="5"/>
  <c r="K21" i="7" s="1"/>
  <c r="P6" i="5"/>
  <c r="K5" i="7" s="1"/>
  <c r="P29" i="5"/>
  <c r="K28" i="7" s="1"/>
  <c r="P32" i="5"/>
  <c r="K31" i="7" s="1"/>
  <c r="P16" i="5"/>
  <c r="K15" i="7" s="1"/>
  <c r="P19" i="5"/>
  <c r="K18" i="7" s="1"/>
  <c r="P5" i="5"/>
  <c r="K4" i="7" s="1"/>
  <c r="P18" i="5"/>
  <c r="K17" i="7" s="1"/>
  <c r="P21" i="5"/>
  <c r="K20" i="7" s="1"/>
  <c r="P12" i="5"/>
  <c r="K11" i="7" s="1"/>
  <c r="P31" i="5"/>
  <c r="K30" i="7" s="1"/>
  <c r="P14" i="5"/>
  <c r="K13" i="7" s="1"/>
  <c r="P15" i="5"/>
  <c r="K14" i="7" s="1"/>
  <c r="P13" i="5"/>
  <c r="K12" i="7" s="1"/>
  <c r="P30" i="5"/>
  <c r="K29" i="7" s="1"/>
  <c r="P28" i="5"/>
  <c r="K27" i="7" s="1"/>
  <c r="AT22" i="5"/>
  <c r="S21" i="7" s="1"/>
  <c r="AT18" i="5"/>
  <c r="S17" i="7" s="1"/>
  <c r="AT6" i="5"/>
  <c r="S5" i="7" s="1"/>
  <c r="AT30" i="5"/>
  <c r="S29" i="7" s="1"/>
  <c r="AT14" i="5"/>
  <c r="S13" i="7" s="1"/>
  <c r="AT7" i="5"/>
  <c r="S6" i="7" s="1"/>
  <c r="AT33" i="5"/>
  <c r="S32" i="7" s="1"/>
  <c r="AT17" i="5"/>
  <c r="S16" i="7" s="1"/>
  <c r="AT32" i="5"/>
  <c r="S31" i="7" s="1"/>
  <c r="AT16" i="5"/>
  <c r="S15" i="7" s="1"/>
  <c r="AT25" i="5"/>
  <c r="S24" i="7" s="1"/>
  <c r="AT28" i="5"/>
  <c r="S27" i="7" s="1"/>
  <c r="AT8" i="5"/>
  <c r="S7" i="7" s="1"/>
  <c r="AT27" i="5"/>
  <c r="S26" i="7" s="1"/>
  <c r="AT11" i="5"/>
  <c r="S10" i="7" s="1"/>
  <c r="AT10" i="5"/>
  <c r="S9" i="7" s="1"/>
  <c r="AT21" i="5"/>
  <c r="S20" i="7" s="1"/>
  <c r="AT24" i="5"/>
  <c r="S23" i="7" s="1"/>
  <c r="AT23" i="5"/>
  <c r="S22" i="7" s="1"/>
  <c r="AT13" i="5"/>
  <c r="S12" i="7" s="1"/>
  <c r="AT15" i="5"/>
  <c r="S14" i="7" s="1"/>
  <c r="AT9" i="5"/>
  <c r="S8" i="7" s="1"/>
  <c r="AT20" i="5"/>
  <c r="S19" i="7" s="1"/>
  <c r="AT5" i="5"/>
  <c r="S4" i="7" s="1"/>
  <c r="AT12" i="5"/>
  <c r="S11" i="7" s="1"/>
  <c r="AT31" i="5"/>
  <c r="S30" i="7" s="1"/>
  <c r="AT26" i="5"/>
  <c r="S25" i="7" s="1"/>
  <c r="AT29" i="5"/>
  <c r="S28" i="7" s="1"/>
  <c r="AT19" i="5"/>
  <c r="S18" i="7" s="1"/>
  <c r="AK11" i="5"/>
  <c r="P10" i="7" s="1"/>
  <c r="AK30" i="5"/>
  <c r="P29" i="7" s="1"/>
  <c r="AK14" i="5"/>
  <c r="P13" i="7" s="1"/>
  <c r="AK26" i="5"/>
  <c r="P25" i="7" s="1"/>
  <c r="AK10" i="5"/>
  <c r="P9" i="7" s="1"/>
  <c r="AK8" i="5"/>
  <c r="P7" i="7" s="1"/>
  <c r="AK27" i="5"/>
  <c r="P26" i="7" s="1"/>
  <c r="AK22" i="5"/>
  <c r="P21" i="7" s="1"/>
  <c r="AK6" i="5"/>
  <c r="P5" i="7" s="1"/>
  <c r="AK7" i="5"/>
  <c r="P6" i="7" s="1"/>
  <c r="AK25" i="5"/>
  <c r="P24" i="7" s="1"/>
  <c r="AK9" i="5"/>
  <c r="P8" i="7" s="1"/>
  <c r="AK32" i="5"/>
  <c r="P31" i="7" s="1"/>
  <c r="AK18" i="5"/>
  <c r="P17" i="7" s="1"/>
  <c r="AK23" i="5"/>
  <c r="P22" i="7" s="1"/>
  <c r="AK17" i="5"/>
  <c r="P16" i="7" s="1"/>
  <c r="AK24" i="5"/>
  <c r="P23" i="7" s="1"/>
  <c r="AK15" i="5"/>
  <c r="P14" i="7" s="1"/>
  <c r="AK33" i="5"/>
  <c r="P32" i="7" s="1"/>
  <c r="AK13" i="5"/>
  <c r="P12" i="7" s="1"/>
  <c r="AK20" i="5"/>
  <c r="P19" i="7" s="1"/>
  <c r="AK21" i="5"/>
  <c r="P20" i="7" s="1"/>
  <c r="AK28" i="5"/>
  <c r="P27" i="7" s="1"/>
  <c r="AK5" i="5"/>
  <c r="P4" i="7" s="1"/>
  <c r="AK16" i="5"/>
  <c r="P15" i="7" s="1"/>
  <c r="AK19" i="5"/>
  <c r="P18" i="7" s="1"/>
  <c r="AK12" i="5"/>
  <c r="P11" i="7" s="1"/>
  <c r="AK31" i="5"/>
  <c r="P30" i="7" s="1"/>
  <c r="AK29" i="5"/>
  <c r="P28" i="7" s="1"/>
  <c r="M10" i="3"/>
  <c r="M14" i="3"/>
  <c r="M18" i="3"/>
  <c r="M22" i="3"/>
  <c r="M26" i="3"/>
  <c r="M30" i="3"/>
  <c r="M34" i="3"/>
  <c r="M13" i="3"/>
  <c r="M25" i="3"/>
  <c r="M7" i="3"/>
  <c r="M11" i="3"/>
  <c r="M15" i="3"/>
  <c r="M19" i="3"/>
  <c r="M23" i="3"/>
  <c r="M27" i="3"/>
  <c r="M31" i="3"/>
  <c r="M32" i="3"/>
  <c r="M9" i="3"/>
  <c r="M21" i="3"/>
  <c r="M33" i="3"/>
  <c r="M6" i="3"/>
  <c r="M8" i="3"/>
  <c r="M12" i="3"/>
  <c r="M16" i="3"/>
  <c r="M20" i="3"/>
  <c r="M24" i="3"/>
  <c r="M28" i="3"/>
  <c r="M17" i="3"/>
  <c r="M29" i="3"/>
  <c r="L36" i="3"/>
  <c r="AB31" i="5"/>
  <c r="M30" i="7" s="1"/>
  <c r="AB27" i="5"/>
  <c r="M26" i="7" s="1"/>
  <c r="AB30" i="5"/>
  <c r="M29" i="7" s="1"/>
  <c r="AB14" i="5"/>
  <c r="M13" i="7" s="1"/>
  <c r="AB21" i="5"/>
  <c r="M20" i="7" s="1"/>
  <c r="AB28" i="5"/>
  <c r="M27" i="7" s="1"/>
  <c r="AB12" i="5"/>
  <c r="M11" i="7" s="1"/>
  <c r="AB11" i="5"/>
  <c r="M10" i="7" s="1"/>
  <c r="AB8" i="5"/>
  <c r="M7" i="7" s="1"/>
  <c r="AB26" i="5"/>
  <c r="M25" i="7" s="1"/>
  <c r="AB10" i="5"/>
  <c r="M9" i="7" s="1"/>
  <c r="AB33" i="5"/>
  <c r="M32" i="7" s="1"/>
  <c r="AB17" i="5"/>
  <c r="M16" i="7" s="1"/>
  <c r="AB24" i="5"/>
  <c r="M23" i="7" s="1"/>
  <c r="AB19" i="5"/>
  <c r="M18" i="7" s="1"/>
  <c r="AB23" i="5"/>
  <c r="M22" i="7" s="1"/>
  <c r="AB22" i="5"/>
  <c r="M21" i="7" s="1"/>
  <c r="AB6" i="5"/>
  <c r="M5" i="7" s="1"/>
  <c r="AB29" i="5"/>
  <c r="M28" i="7" s="1"/>
  <c r="AB13" i="5"/>
  <c r="M12" i="7" s="1"/>
  <c r="AB20" i="5"/>
  <c r="M19" i="7" s="1"/>
  <c r="AB15" i="5"/>
  <c r="M14" i="7" s="1"/>
  <c r="AB7" i="5"/>
  <c r="M6" i="7" s="1"/>
  <c r="AB25" i="5"/>
  <c r="M24" i="7" s="1"/>
  <c r="AB9" i="5"/>
  <c r="M8" i="7" s="1"/>
  <c r="AB5" i="5"/>
  <c r="M4" i="7" s="1"/>
  <c r="AB18" i="5"/>
  <c r="M17" i="7" s="1"/>
  <c r="AB32" i="5"/>
  <c r="M31" i="7" s="1"/>
  <c r="AB16" i="5"/>
  <c r="M15" i="7" s="1"/>
  <c r="M8" i="5"/>
  <c r="J7" i="7" s="1"/>
  <c r="M27" i="5"/>
  <c r="J26" i="7" s="1"/>
  <c r="M7" i="5"/>
  <c r="J6" i="7" s="1"/>
  <c r="M22" i="5"/>
  <c r="J21" i="7" s="1"/>
  <c r="M6" i="5"/>
  <c r="J5" i="7" s="1"/>
  <c r="M12" i="5"/>
  <c r="J11" i="7" s="1"/>
  <c r="M16" i="5"/>
  <c r="J15" i="7" s="1"/>
  <c r="M31" i="5"/>
  <c r="J30" i="7" s="1"/>
  <c r="M18" i="5"/>
  <c r="J17" i="7" s="1"/>
  <c r="M24" i="5"/>
  <c r="J23" i="7" s="1"/>
  <c r="M23" i="5"/>
  <c r="J22" i="7" s="1"/>
  <c r="M5" i="5"/>
  <c r="J4" i="7" s="1"/>
  <c r="M28" i="5"/>
  <c r="J27" i="7" s="1"/>
  <c r="M30" i="5"/>
  <c r="J29" i="7" s="1"/>
  <c r="M14" i="5"/>
  <c r="J13" i="7" s="1"/>
  <c r="M29" i="5"/>
  <c r="J28" i="7" s="1"/>
  <c r="M13" i="5"/>
  <c r="J12" i="7" s="1"/>
  <c r="M32" i="5"/>
  <c r="J31" i="7" s="1"/>
  <c r="M20" i="5"/>
  <c r="J19" i="7" s="1"/>
  <c r="M25" i="5"/>
  <c r="J24" i="7" s="1"/>
  <c r="M21" i="5"/>
  <c r="J20" i="7" s="1"/>
  <c r="M33" i="5"/>
  <c r="J32" i="7" s="1"/>
  <c r="M11" i="5"/>
  <c r="J10" i="7" s="1"/>
  <c r="M17" i="5"/>
  <c r="J16" i="7" s="1"/>
  <c r="M19" i="5"/>
  <c r="J18" i="7" s="1"/>
  <c r="M26" i="5"/>
  <c r="J25" i="7" s="1"/>
  <c r="M9" i="5"/>
  <c r="J8" i="7" s="1"/>
  <c r="M15" i="5"/>
  <c r="J14" i="7" s="1"/>
  <c r="M10" i="5"/>
  <c r="J9" i="7" s="1"/>
  <c r="V22" i="5"/>
  <c r="I21" i="7" s="1"/>
  <c r="V6" i="5"/>
  <c r="I5" i="7" s="1"/>
  <c r="V27" i="5"/>
  <c r="I26" i="7" s="1"/>
  <c r="V11" i="5"/>
  <c r="I10" i="7" s="1"/>
  <c r="V29" i="5"/>
  <c r="I28" i="7" s="1"/>
  <c r="V13" i="5"/>
  <c r="I12" i="7" s="1"/>
  <c r="V5" i="5"/>
  <c r="I4" i="7" s="1"/>
  <c r="V16" i="5"/>
  <c r="I15" i="7" s="1"/>
  <c r="V28" i="5"/>
  <c r="I27" i="7" s="1"/>
  <c r="V24" i="5"/>
  <c r="I23" i="7" s="1"/>
  <c r="V20" i="5"/>
  <c r="I19" i="7" s="1"/>
  <c r="V7" i="5"/>
  <c r="I6" i="7" s="1"/>
  <c r="V18" i="5"/>
  <c r="I17" i="7" s="1"/>
  <c r="V23" i="5"/>
  <c r="I22" i="7" s="1"/>
  <c r="V25" i="5"/>
  <c r="I24" i="7" s="1"/>
  <c r="V9" i="5"/>
  <c r="I8" i="7" s="1"/>
  <c r="V12" i="5"/>
  <c r="I11" i="7" s="1"/>
  <c r="V8" i="5"/>
  <c r="I7" i="7" s="1"/>
  <c r="V30" i="5"/>
  <c r="I29" i="7" s="1"/>
  <c r="V14" i="5"/>
  <c r="I13" i="7" s="1"/>
  <c r="V19" i="5"/>
  <c r="I18" i="7" s="1"/>
  <c r="V21" i="5"/>
  <c r="I20" i="7" s="1"/>
  <c r="V26" i="5"/>
  <c r="I25" i="7" s="1"/>
  <c r="V31" i="5"/>
  <c r="I30" i="7" s="1"/>
  <c r="V32" i="5"/>
  <c r="I31" i="7" s="1"/>
  <c r="V10" i="5"/>
  <c r="I9" i="7" s="1"/>
  <c r="V15" i="5"/>
  <c r="I14" i="7" s="1"/>
  <c r="V33" i="5"/>
  <c r="I32" i="7" s="1"/>
  <c r="V17" i="5"/>
  <c r="I16" i="7" s="1"/>
  <c r="AQ13" i="5"/>
  <c r="R12" i="7" s="1"/>
  <c r="AQ17" i="5"/>
  <c r="R16" i="7" s="1"/>
  <c r="AQ28" i="5"/>
  <c r="R27" i="7" s="1"/>
  <c r="AQ12" i="5"/>
  <c r="R11" i="7" s="1"/>
  <c r="AQ6" i="5"/>
  <c r="R5" i="7" s="1"/>
  <c r="AQ24" i="5"/>
  <c r="R23" i="7" s="1"/>
  <c r="AQ8" i="5"/>
  <c r="R7" i="7" s="1"/>
  <c r="AQ9" i="5"/>
  <c r="R8" i="7" s="1"/>
  <c r="AQ25" i="5"/>
  <c r="R24" i="7" s="1"/>
  <c r="AQ21" i="5"/>
  <c r="R20" i="7" s="1"/>
  <c r="AQ29" i="5"/>
  <c r="R28" i="7" s="1"/>
  <c r="AQ20" i="5"/>
  <c r="R19" i="7" s="1"/>
  <c r="AQ19" i="5"/>
  <c r="R18" i="7" s="1"/>
  <c r="AQ33" i="5"/>
  <c r="R32" i="7" s="1"/>
  <c r="AQ23" i="5"/>
  <c r="R22" i="7" s="1"/>
  <c r="AQ5" i="5"/>
  <c r="R4" i="7" s="1"/>
  <c r="AQ18" i="5"/>
  <c r="R17" i="7" s="1"/>
  <c r="AQ32" i="5"/>
  <c r="R31" i="7" s="1"/>
  <c r="AQ15" i="5"/>
  <c r="R14" i="7" s="1"/>
  <c r="AQ30" i="5"/>
  <c r="R29" i="7" s="1"/>
  <c r="AQ14" i="5"/>
  <c r="R13" i="7" s="1"/>
  <c r="AQ11" i="5"/>
  <c r="R10" i="7" s="1"/>
  <c r="AQ26" i="5"/>
  <c r="R25" i="7" s="1"/>
  <c r="AQ7" i="5"/>
  <c r="R6" i="7" s="1"/>
  <c r="AQ22" i="5"/>
  <c r="R21" i="7" s="1"/>
  <c r="AQ31" i="5"/>
  <c r="R30" i="7" s="1"/>
  <c r="AQ10" i="5"/>
  <c r="R9" i="7" s="1"/>
  <c r="AQ16" i="5"/>
  <c r="R15" i="7" s="1"/>
  <c r="AQ27" i="5"/>
  <c r="R26" i="7" s="1"/>
  <c r="E4" i="7" l="1"/>
  <c r="H8" i="2"/>
  <c r="E3" i="7"/>
  <c r="H7" i="2"/>
  <c r="E6" i="7"/>
  <c r="E24" i="7"/>
  <c r="E31" i="7"/>
  <c r="E8" i="7"/>
  <c r="E16" i="7"/>
  <c r="E25" i="7"/>
  <c r="E15" i="7"/>
  <c r="E21" i="7"/>
  <c r="F35" i="5"/>
  <c r="U3" i="7"/>
  <c r="U33" i="7" s="1"/>
  <c r="AZ35" i="5"/>
  <c r="V3" i="7"/>
  <c r="V33" i="7" s="1"/>
  <c r="BC35" i="5"/>
  <c r="X4" i="7"/>
  <c r="F33" i="7"/>
  <c r="I37" i="2"/>
  <c r="T33" i="7"/>
  <c r="S33" i="7"/>
  <c r="R33" i="7"/>
  <c r="Q33" i="7"/>
  <c r="P33" i="7"/>
  <c r="O33" i="7"/>
  <c r="N33" i="7"/>
  <c r="M33" i="7"/>
  <c r="L33" i="7"/>
  <c r="K33" i="7"/>
  <c r="I33" i="7"/>
  <c r="W4" i="7"/>
  <c r="Y8" i="2" s="1"/>
  <c r="J33" i="7"/>
  <c r="AQ35" i="5"/>
  <c r="M35" i="5"/>
  <c r="AT35" i="5"/>
  <c r="AE35" i="5"/>
  <c r="M36" i="3"/>
  <c r="O37" i="2"/>
  <c r="O38" i="2" s="1"/>
  <c r="K37" i="2"/>
  <c r="G36" i="3"/>
  <c r="Y35" i="5"/>
  <c r="AH35" i="5"/>
  <c r="P36" i="3"/>
  <c r="Q37" i="2"/>
  <c r="Q38" i="2" s="1"/>
  <c r="M37" i="2"/>
  <c r="M38" i="2" s="1"/>
  <c r="P35" i="5"/>
  <c r="AB35" i="5"/>
  <c r="V35" i="5"/>
  <c r="AK35" i="5"/>
  <c r="AN35" i="5"/>
  <c r="AW35" i="5"/>
  <c r="D36" i="3"/>
  <c r="X3" i="7" l="1"/>
  <c r="Z8" i="2"/>
  <c r="AA8" i="2" s="1"/>
  <c r="K38" i="2"/>
  <c r="C48" i="2"/>
  <c r="E33" i="7"/>
  <c r="G37" i="2"/>
  <c r="W3" i="7"/>
  <c r="Y7" i="2" s="1"/>
  <c r="Z7" i="2" s="1"/>
  <c r="S6" i="5"/>
  <c r="H5" i="7" s="1"/>
  <c r="X37" i="2"/>
  <c r="X38" i="2" s="1"/>
  <c r="AA7" i="2" l="1"/>
  <c r="C46" i="2"/>
  <c r="G38" i="2"/>
  <c r="W5" i="7"/>
  <c r="X5" i="7"/>
  <c r="I35" i="5"/>
  <c r="I38" i="2" s="1"/>
  <c r="S7" i="5"/>
  <c r="H6" i="7" s="1"/>
  <c r="W6" i="7" l="1"/>
  <c r="Y10" i="2" s="1"/>
  <c r="Z10" i="2" s="1"/>
  <c r="AA10" i="2" s="1"/>
  <c r="X6" i="7"/>
  <c r="Y9" i="2"/>
  <c r="Z9" i="2" s="1"/>
  <c r="AA9" i="2" s="1"/>
  <c r="S8" i="5"/>
  <c r="H7" i="7" s="1"/>
  <c r="W7" i="7" l="1"/>
  <c r="X7" i="7"/>
  <c r="S9" i="5"/>
  <c r="H8" i="7" s="1"/>
  <c r="W8" i="7" l="1"/>
  <c r="Y12" i="2" s="1"/>
  <c r="Z12" i="2" s="1"/>
  <c r="AA12" i="2" s="1"/>
  <c r="X8" i="7"/>
  <c r="Y11" i="2"/>
  <c r="Z11" i="2" s="1"/>
  <c r="AA11" i="2" s="1"/>
  <c r="S10" i="5"/>
  <c r="H9" i="7" s="1"/>
  <c r="W9" i="7" l="1"/>
  <c r="X9" i="7"/>
  <c r="S11" i="5"/>
  <c r="H10" i="7" s="1"/>
  <c r="W10" i="7" l="1"/>
  <c r="Y14" i="2" s="1"/>
  <c r="Z14" i="2" s="1"/>
  <c r="AA14" i="2" s="1"/>
  <c r="X10" i="7"/>
  <c r="Y13" i="2"/>
  <c r="Z13" i="2" s="1"/>
  <c r="AA13" i="2" s="1"/>
  <c r="S12" i="5"/>
  <c r="H11" i="7" s="1"/>
  <c r="W11" i="7" l="1"/>
  <c r="Y15" i="2" s="1"/>
  <c r="Z15" i="2" s="1"/>
  <c r="AA15" i="2" s="1"/>
  <c r="X11" i="7"/>
  <c r="S14" i="5"/>
  <c r="H13" i="7" s="1"/>
  <c r="S13" i="5"/>
  <c r="H12" i="7" s="1"/>
  <c r="W12" i="7" l="1"/>
  <c r="Y16" i="2" s="1"/>
  <c r="Z16" i="2" s="1"/>
  <c r="AA16" i="2" s="1"/>
  <c r="X12" i="7"/>
  <c r="W13" i="7"/>
  <c r="Y17" i="2" s="1"/>
  <c r="Z17" i="2" s="1"/>
  <c r="AA17" i="2" s="1"/>
  <c r="X13" i="7"/>
  <c r="S15" i="5"/>
  <c r="H14" i="7" s="1"/>
  <c r="W14" i="7" l="1"/>
  <c r="Y18" i="2" s="1"/>
  <c r="Z18" i="2" s="1"/>
  <c r="AA18" i="2" s="1"/>
  <c r="X14" i="7"/>
  <c r="S16" i="5"/>
  <c r="H15" i="7" s="1"/>
  <c r="W15" i="7" l="1"/>
  <c r="Y19" i="2" s="1"/>
  <c r="Z19" i="2" s="1"/>
  <c r="AA19" i="2" s="1"/>
  <c r="X15" i="7"/>
  <c r="S17" i="5"/>
  <c r="H16" i="7" s="1"/>
  <c r="W16" i="7" l="1"/>
  <c r="Y20" i="2" s="1"/>
  <c r="Z20" i="2" s="1"/>
  <c r="AA20" i="2" s="1"/>
  <c r="X16" i="7"/>
  <c r="S18" i="5"/>
  <c r="H17" i="7" s="1"/>
  <c r="W17" i="7" l="1"/>
  <c r="Y21" i="2" s="1"/>
  <c r="Z21" i="2" s="1"/>
  <c r="AA21" i="2" s="1"/>
  <c r="X17" i="7"/>
  <c r="S19" i="5"/>
  <c r="H18" i="7" s="1"/>
  <c r="S20" i="5"/>
  <c r="H19" i="7" s="1"/>
  <c r="W18" i="7" l="1"/>
  <c r="Y22" i="2" s="1"/>
  <c r="Z22" i="2" s="1"/>
  <c r="AA22" i="2" s="1"/>
  <c r="X18" i="7"/>
  <c r="W19" i="7"/>
  <c r="Y23" i="2" s="1"/>
  <c r="Z23" i="2" s="1"/>
  <c r="AA23" i="2" s="1"/>
  <c r="X19" i="7"/>
  <c r="S22" i="5"/>
  <c r="H21" i="7" s="1"/>
  <c r="S21" i="5"/>
  <c r="H20" i="7" s="1"/>
  <c r="S23" i="5"/>
  <c r="H22" i="7" s="1"/>
  <c r="W22" i="7" l="1"/>
  <c r="Y26" i="2" s="1"/>
  <c r="Z26" i="2" s="1"/>
  <c r="AA26" i="2" s="1"/>
  <c r="X22" i="7"/>
  <c r="W20" i="7"/>
  <c r="Y24" i="2" s="1"/>
  <c r="Z24" i="2" s="1"/>
  <c r="AA24" i="2" s="1"/>
  <c r="X20" i="7"/>
  <c r="W21" i="7"/>
  <c r="Y25" i="2" s="1"/>
  <c r="Z25" i="2" s="1"/>
  <c r="AA25" i="2" s="1"/>
  <c r="X21" i="7"/>
  <c r="S24" i="5"/>
  <c r="H23" i="7" s="1"/>
  <c r="W23" i="7" l="1"/>
  <c r="Y27" i="2" s="1"/>
  <c r="Z27" i="2" s="1"/>
  <c r="AA27" i="2" s="1"/>
  <c r="X23" i="7"/>
  <c r="S25" i="5"/>
  <c r="H24" i="7" s="1"/>
  <c r="W24" i="7" l="1"/>
  <c r="Y28" i="2" s="1"/>
  <c r="Z28" i="2" s="1"/>
  <c r="AA28" i="2" s="1"/>
  <c r="X24" i="7"/>
  <c r="S26" i="5"/>
  <c r="H25" i="7" s="1"/>
  <c r="W25" i="7" l="1"/>
  <c r="Y29" i="2" s="1"/>
  <c r="Z29" i="2" s="1"/>
  <c r="AA29" i="2" s="1"/>
  <c r="X25" i="7"/>
  <c r="S27" i="5"/>
  <c r="H26" i="7" s="1"/>
  <c r="W26" i="7" l="1"/>
  <c r="Y30" i="2" s="1"/>
  <c r="Z30" i="2" s="1"/>
  <c r="AA30" i="2" s="1"/>
  <c r="X26" i="7"/>
  <c r="S29" i="5"/>
  <c r="H28" i="7" s="1"/>
  <c r="X28" i="7" s="1"/>
  <c r="S28" i="5"/>
  <c r="H27" i="7" s="1"/>
  <c r="W27" i="7" l="1"/>
  <c r="Y31" i="2" s="1"/>
  <c r="Z31" i="2" s="1"/>
  <c r="AA31" i="2" s="1"/>
  <c r="X27" i="7"/>
  <c r="W28" i="7"/>
  <c r="Y32" i="2" s="1"/>
  <c r="Z32" i="2" s="1"/>
  <c r="AA32" i="2" s="1"/>
  <c r="S30" i="5"/>
  <c r="H29" i="7" s="1"/>
  <c r="W29" i="7" l="1"/>
  <c r="Y33" i="2" s="1"/>
  <c r="Z33" i="2" s="1"/>
  <c r="AA33" i="2" s="1"/>
  <c r="X29" i="7"/>
  <c r="S31" i="5"/>
  <c r="H30" i="7" s="1"/>
  <c r="L35" i="5"/>
  <c r="O35" i="5"/>
  <c r="S33" i="5"/>
  <c r="H32" i="7" s="1"/>
  <c r="W32" i="7" l="1"/>
  <c r="Y36" i="2" s="1"/>
  <c r="Z36" i="2" s="1"/>
  <c r="AA36" i="2" s="1"/>
  <c r="X32" i="7"/>
  <c r="W30" i="7"/>
  <c r="Y34" i="2" s="1"/>
  <c r="Z34" i="2" s="1"/>
  <c r="AA34" i="2" s="1"/>
  <c r="X30" i="7"/>
  <c r="AG35" i="5"/>
  <c r="AD35" i="5"/>
  <c r="AV35" i="5"/>
  <c r="S32" i="5"/>
  <c r="X35" i="5"/>
  <c r="U35" i="5"/>
  <c r="AM35" i="5"/>
  <c r="AS35" i="5"/>
  <c r="AP35" i="5"/>
  <c r="AA35" i="5"/>
  <c r="AJ35" i="5"/>
  <c r="R35" i="5"/>
  <c r="S35" i="5" l="1"/>
  <c r="H31" i="7"/>
  <c r="X31" i="7" s="1"/>
  <c r="X33" i="7" s="1"/>
  <c r="J36" i="3"/>
  <c r="H33" i="7" l="1"/>
  <c r="W31" i="7"/>
  <c r="W33" i="7" s="1"/>
  <c r="Y35" i="2" l="1"/>
  <c r="Z35" i="2" s="1"/>
  <c r="AA35" i="2" s="1"/>
  <c r="Y37" i="2" l="1"/>
  <c r="C47" i="2" s="1"/>
  <c r="C49" i="2" s="1"/>
  <c r="C51" i="2" s="1"/>
  <c r="Z37" i="2" l="1"/>
  <c r="AA37" i="2" s="1"/>
</calcChain>
</file>

<file path=xl/sharedStrings.xml><?xml version="1.0" encoding="utf-8"?>
<sst xmlns="http://schemas.openxmlformats.org/spreadsheetml/2006/main" count="126" uniqueCount="100">
  <si>
    <t>商品代金</t>
    <phoneticPr fontId="1"/>
  </si>
  <si>
    <t>マラソン獲得ポイント</t>
    <rPh sb="0" eb="2">
      <t>カクトクポイント</t>
    </rPh>
    <phoneticPr fontId="1"/>
  </si>
  <si>
    <t>通常ポイント</t>
    <phoneticPr fontId="1"/>
  </si>
  <si>
    <t>合計獲得ポイント</t>
    <phoneticPr fontId="1"/>
  </si>
  <si>
    <t>実質金額</t>
    <phoneticPr fontId="1"/>
  </si>
  <si>
    <t>上限</t>
    <rPh sb="0" eb="2">
      <t>ジョウゲｎ</t>
    </rPh>
    <phoneticPr fontId="1"/>
  </si>
  <si>
    <t>商品名</t>
    <phoneticPr fontId="1"/>
  </si>
  <si>
    <t>合計</t>
    <rPh sb="0" eb="2">
      <t>ゴウケイ</t>
    </rPh>
    <phoneticPr fontId="1"/>
  </si>
  <si>
    <t>買いまわり</t>
    <phoneticPr fontId="1"/>
  </si>
  <si>
    <t>【注意事項】</t>
    <rPh sb="0" eb="6">
      <t>】</t>
    </rPh>
    <phoneticPr fontId="1"/>
  </si>
  <si>
    <t>当ツールをご利用いただいた時点で、上記に同意していただいたとみなします。</t>
    <rPh sb="0" eb="1">
      <t>、</t>
    </rPh>
    <phoneticPr fontId="1"/>
  </si>
  <si>
    <t>このツールの著作権は、”りら”にあります。</t>
    <phoneticPr fontId="1"/>
  </si>
  <si>
    <t>【使い方】</t>
    <rPh sb="0" eb="1">
      <t>ツカイカタ</t>
    </rPh>
    <phoneticPr fontId="1"/>
  </si>
  <si>
    <t>不具合等がございましたら下記よりご連絡ください。</t>
    <rPh sb="0" eb="1">
      <t>トウ</t>
    </rPh>
    <phoneticPr fontId="1"/>
  </si>
  <si>
    <t>問い合わせフォーム：</t>
    <rPh sb="0" eb="1">
      <t>：</t>
    </rPh>
    <phoneticPr fontId="1"/>
  </si>
  <si>
    <t>インスタグラム：</t>
    <phoneticPr fontId="1"/>
  </si>
  <si>
    <t>ツイッター：</t>
    <phoneticPr fontId="1"/>
  </si>
  <si>
    <t>https://setsuyaku-rich.com/contact/</t>
    <phoneticPr fontId="1"/>
  </si>
  <si>
    <t>https://www.instagram.com/rila_srich/</t>
  </si>
  <si>
    <t>https://twitter.com/rila_srich</t>
  </si>
  <si>
    <t>楽天Pasha</t>
    <rPh sb="0" eb="2">
      <t>ラクテｎ</t>
    </rPh>
    <phoneticPr fontId="1"/>
  </si>
  <si>
    <t>楽天Kobo</t>
    <rPh sb="0" eb="2">
      <t>ラクテｎ</t>
    </rPh>
    <phoneticPr fontId="1"/>
  </si>
  <si>
    <t>楽天ブックス</t>
    <phoneticPr fontId="1"/>
  </si>
  <si>
    <t>楽天トラベル</t>
    <phoneticPr fontId="1"/>
  </si>
  <si>
    <t>楽天証券</t>
    <phoneticPr fontId="1"/>
  </si>
  <si>
    <t>楽天の保険＋楽天カード</t>
    <rPh sb="0" eb="2">
      <t>＋</t>
    </rPh>
    <phoneticPr fontId="1"/>
  </si>
  <si>
    <t>楽天銀行＋楽天カード</t>
    <rPh sb="0" eb="4">
      <t>＋</t>
    </rPh>
    <phoneticPr fontId="1"/>
  </si>
  <si>
    <t>楽天ひかり</t>
    <phoneticPr fontId="1"/>
  </si>
  <si>
    <t>楽天モバイル</t>
    <phoneticPr fontId="1"/>
  </si>
  <si>
    <t>SPU</t>
    <phoneticPr fontId="1"/>
  </si>
  <si>
    <t>倍率</t>
    <rPh sb="0" eb="2">
      <t>バイリツ</t>
    </rPh>
    <phoneticPr fontId="1"/>
  </si>
  <si>
    <t>利用</t>
    <rPh sb="0" eb="2">
      <t>リヨウ</t>
    </rPh>
    <phoneticPr fontId="1"/>
  </si>
  <si>
    <t>キャンペーン</t>
    <phoneticPr fontId="1"/>
  </si>
  <si>
    <t>獲得上限</t>
    <phoneticPr fontId="1"/>
  </si>
  <si>
    <t>Rakuten Fashion</t>
    <phoneticPr fontId="1"/>
  </si>
  <si>
    <t>楽天ビューティ</t>
    <rPh sb="0" eb="2">
      <t>ラクテｎ</t>
    </rPh>
    <phoneticPr fontId="1"/>
  </si>
  <si>
    <t>ポイント利用</t>
    <rPh sb="0" eb="2">
      <t>リヨウ</t>
    </rPh>
    <phoneticPr fontId="1"/>
  </si>
  <si>
    <t>支払金額</t>
    <rPh sb="0" eb="2">
      <t>キンガク</t>
    </rPh>
    <phoneticPr fontId="1"/>
  </si>
  <si>
    <t>ママ割</t>
    <phoneticPr fontId="1"/>
  </si>
  <si>
    <t>勝った翌日</t>
    <phoneticPr fontId="1"/>
  </si>
  <si>
    <t>ウェブ検索</t>
    <phoneticPr fontId="1"/>
  </si>
  <si>
    <t>会員ランク</t>
    <rPh sb="0" eb="2">
      <t>カイイｎ</t>
    </rPh>
    <phoneticPr fontId="1"/>
  </si>
  <si>
    <t>楽天カードの種類</t>
    <phoneticPr fontId="1"/>
  </si>
  <si>
    <t>会員ランク</t>
    <phoneticPr fontId="1"/>
  </si>
  <si>
    <t>ダイヤモンド</t>
  </si>
  <si>
    <t>ダイヤモンド</t>
    <phoneticPr fontId="1"/>
  </si>
  <si>
    <t>プラチナ</t>
    <phoneticPr fontId="1"/>
  </si>
  <si>
    <t>ゴールド</t>
    <phoneticPr fontId="1"/>
  </si>
  <si>
    <t>シルバー</t>
    <phoneticPr fontId="1"/>
  </si>
  <si>
    <t>その他</t>
    <phoneticPr fontId="1"/>
  </si>
  <si>
    <t>ノーマル</t>
    <phoneticPr fontId="1"/>
  </si>
  <si>
    <t>楽天カード利用</t>
    <rPh sb="0" eb="2">
      <t>リヨウ</t>
    </rPh>
    <phoneticPr fontId="1"/>
  </si>
  <si>
    <t>アプリ利用</t>
    <rPh sb="0" eb="2">
      <t>リヨウ</t>
    </rPh>
    <phoneticPr fontId="1"/>
  </si>
  <si>
    <t>SPU合計</t>
    <rPh sb="0" eb="2">
      <t>ゴウケイ</t>
    </rPh>
    <phoneticPr fontId="1"/>
  </si>
  <si>
    <t>ポイントアップ</t>
    <phoneticPr fontId="1"/>
  </si>
  <si>
    <t>買いまわり期間</t>
    <phoneticPr fontId="1"/>
  </si>
  <si>
    <t>プレミアム</t>
    <phoneticPr fontId="1"/>
  </si>
  <si>
    <t>品名</t>
    <rPh sb="0" eb="2">
      <t>ヒンメイ</t>
    </rPh>
    <phoneticPr fontId="1"/>
  </si>
  <si>
    <t>支払金額</t>
    <phoneticPr fontId="1"/>
  </si>
  <si>
    <t>5と０のつく日</t>
    <phoneticPr fontId="1"/>
  </si>
  <si>
    <t>SPU都度利用</t>
    <rPh sb="0" eb="2">
      <t>ツド</t>
    </rPh>
    <phoneticPr fontId="1"/>
  </si>
  <si>
    <t>楽天カード</t>
    <phoneticPr fontId="1"/>
  </si>
  <si>
    <t>楽天市場アプリ</t>
    <rPh sb="0" eb="1">
      <t>ラクテンイチバアプリ</t>
    </rPh>
    <phoneticPr fontId="1"/>
  </si>
  <si>
    <t>DEAL</t>
    <phoneticPr fontId="1"/>
  </si>
  <si>
    <t>都度利用SPU</t>
    <phoneticPr fontId="1"/>
  </si>
  <si>
    <t>その他SPU合計</t>
    <rPh sb="0" eb="8">
      <t>ゴウケイ</t>
    </rPh>
    <phoneticPr fontId="1"/>
  </si>
  <si>
    <t>楽天カード利用分のみポイントアップ</t>
    <rPh sb="0" eb="1">
      <t>ラクテンカード</t>
    </rPh>
    <phoneticPr fontId="1"/>
  </si>
  <si>
    <t>店舗独自</t>
    <phoneticPr fontId="1"/>
  </si>
  <si>
    <t>その他SPU合計</t>
    <rPh sb="0" eb="8">
      <t>ゴウケイ</t>
    </rPh>
    <phoneticPr fontId="1"/>
  </si>
  <si>
    <t>ブラック</t>
    <phoneticPr fontId="1"/>
  </si>
  <si>
    <t>ビジネス</t>
    <phoneticPr fontId="1"/>
  </si>
  <si>
    <t>SPU分</t>
    <rPh sb="0" eb="1">
      <t>ブｎ</t>
    </rPh>
    <phoneticPr fontId="1"/>
  </si>
  <si>
    <t>商品代金計</t>
    <rPh sb="0" eb="1">
      <t>ケイ</t>
    </rPh>
    <phoneticPr fontId="1"/>
  </si>
  <si>
    <t>通常ポイント計</t>
    <rPh sb="0" eb="1">
      <t>ケイ</t>
    </rPh>
    <phoneticPr fontId="1"/>
  </si>
  <si>
    <t>買いまわり計</t>
    <rPh sb="0" eb="1">
      <t>ケイ</t>
    </rPh>
    <phoneticPr fontId="1"/>
  </si>
  <si>
    <t>SPU計</t>
    <rPh sb="0" eb="1">
      <t>ケイ</t>
    </rPh>
    <phoneticPr fontId="1"/>
  </si>
  <si>
    <t>キャンペーン計</t>
    <rPh sb="0" eb="1">
      <t>ケイ</t>
    </rPh>
    <phoneticPr fontId="1"/>
  </si>
  <si>
    <t>総獲得ポイント</t>
    <phoneticPr fontId="1"/>
  </si>
  <si>
    <t>実質購入金額</t>
    <phoneticPr fontId="1"/>
  </si>
  <si>
    <t>店舗独自ポイント計</t>
    <rPh sb="0" eb="1">
      <t>ケイ</t>
    </rPh>
    <phoneticPr fontId="1"/>
  </si>
  <si>
    <t>+通常カード分</t>
    <phoneticPr fontId="1"/>
  </si>
  <si>
    <t>楽天市場アプリ利用分のみポイントアップ</t>
    <rPh sb="0" eb="3">
      <t>リヨウブｎ</t>
    </rPh>
    <phoneticPr fontId="1"/>
  </si>
  <si>
    <t>（送料無料商品を除く）</t>
    <rPh sb="0" eb="1">
      <t>ソウリョウムリョウショウヒｎ</t>
    </rPh>
    <phoneticPr fontId="1"/>
  </si>
  <si>
    <t>【初期設定】シートを開いて、黄色セルを入力します。</t>
    <rPh sb="0" eb="1">
      <t>【】</t>
    </rPh>
    <phoneticPr fontId="1"/>
  </si>
  <si>
    <t>【ポイント計算】シートを開いて黄色セルに入力します。</t>
    <rPh sb="0" eb="1">
      <t>ヒライテ</t>
    </rPh>
    <phoneticPr fontId="1"/>
  </si>
  <si>
    <t>これで獲得ポイント、実質購入金額が自動計算されます。</t>
    <rPh sb="0" eb="2">
      <t>カクトクポイント</t>
    </rPh>
    <phoneticPr fontId="1"/>
  </si>
  <si>
    <t>SPUの個別の獲得ポイントは【SPU獲得ポイント】シートで確認できます。</t>
    <rPh sb="0" eb="2">
      <t>コベツノカクトクポイント</t>
    </rPh>
    <phoneticPr fontId="1"/>
  </si>
  <si>
    <t>厳密には計算方法が異なるため、実際の獲得ポイントと相違がある場合があります。</t>
    <rPh sb="0" eb="2">
      <t>ゲンミツ</t>
    </rPh>
    <phoneticPr fontId="1"/>
  </si>
  <si>
    <t>計算結果と実際の獲得ポイントに相違があった場合でも責任は負いかねます。</t>
    <phoneticPr fontId="1"/>
  </si>
  <si>
    <t>種類/利用</t>
    <rPh sb="0" eb="2">
      <t>シュルイ</t>
    </rPh>
    <phoneticPr fontId="1"/>
  </si>
  <si>
    <t>自作発言・二次配布・改変後の二次配布等はご遠慮ください。</t>
    <rPh sb="0" eb="4">
      <t>・</t>
    </rPh>
    <phoneticPr fontId="1"/>
  </si>
  <si>
    <t>適用</t>
    <rPh sb="0" eb="2">
      <t>テキヨウ</t>
    </rPh>
    <phoneticPr fontId="1"/>
  </si>
  <si>
    <t>○</t>
  </si>
  <si>
    <t>○</t>
    <phoneticPr fontId="1"/>
  </si>
  <si>
    <t>×</t>
  </si>
  <si>
    <t>×</t>
    <phoneticPr fontId="1"/>
  </si>
  <si>
    <t>※商品代金は、クーポン利用後、送料を抜いた金額で入力してください。</t>
    <rPh sb="0" eb="1">
      <t>ショウヒンダイキｎ</t>
    </rPh>
    <phoneticPr fontId="1"/>
  </si>
  <si>
    <t>当ツールは2020年7月4日時点の情報をもとに作成しています。</t>
    <phoneticPr fontId="1"/>
  </si>
  <si>
    <t>ノーマル</t>
  </si>
  <si>
    <t>楽天モバイルキャリア決済</t>
    <rPh sb="0" eb="2">
      <t>ラクテｎ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</si>
</sst>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ポイント&quot;#&quot;倍&quot;"/>
    <numFmt numFmtId="177" formatCode="#,###;;"/>
    <numFmt numFmtId="178" formatCode="#,###"/>
    <numFmt numFmtId="179" formatCode="#"/>
  </numFmts>
  <fonts count="10">
    <font>
      <sz val="12"/>
      <color theme="1"/>
      <name val="游ゴシック"/>
      <family val="2"/>
      <charset val="128"/>
      <scheme val="minor"/>
    </font>
    <font>
      <sz val="6"/>
      <name val="游ゴシック"/>
      <family val="2"/>
      <charset val="128"/>
      <scheme val="minor"/>
    </font>
    <font>
      <sz val="12"/>
      <color theme="1"/>
      <name val="メイリオ"/>
      <family val="2"/>
      <charset val="128"/>
    </font>
    <font>
      <u/>
      <sz val="12"/>
      <color theme="10"/>
      <name val="游ゴシック"/>
      <family val="2"/>
      <charset val="128"/>
      <scheme val="minor"/>
    </font>
    <font>
      <sz val="12"/>
      <color rgb="FFFF0000"/>
      <name val="メイリオ"/>
      <family val="2"/>
      <charset val="128"/>
    </font>
    <font>
      <b/>
      <sz val="18"/>
      <color theme="1"/>
      <name val="メイリオ"/>
      <family val="2"/>
      <charset val="128"/>
    </font>
    <font>
      <u/>
      <sz val="12"/>
      <color theme="10"/>
      <name val="メイリオ"/>
      <family val="2"/>
      <charset val="128"/>
    </font>
    <font>
      <b/>
      <sz val="12"/>
      <color theme="1"/>
      <name val="メイリオ"/>
      <family val="2"/>
      <charset val="128"/>
    </font>
    <font>
      <sz val="18"/>
      <color theme="1"/>
      <name val="メイリオ"/>
      <family val="2"/>
      <charset val="128"/>
    </font>
    <font>
      <sz val="12"/>
      <color theme="9" tint="0.79998168889431442"/>
      <name val="メイリオ"/>
      <family val="2"/>
      <charset val="128"/>
    </font>
  </fonts>
  <fills count="5">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83">
    <xf numFmtId="0" fontId="0" fillId="0" borderId="0" xfId="0">
      <alignment vertical="center"/>
    </xf>
    <xf numFmtId="177" fontId="0" fillId="0" borderId="0" xfId="0" applyNumberFormat="1">
      <alignment vertical="center"/>
    </xf>
    <xf numFmtId="0" fontId="2" fillId="0" borderId="0" xfId="0" applyFont="1">
      <alignment vertical="center"/>
    </xf>
    <xf numFmtId="0" fontId="2" fillId="2" borderId="1" xfId="0" applyFont="1" applyFill="1" applyBorder="1" applyProtection="1">
      <alignment vertical="center"/>
      <protection locked="0"/>
    </xf>
    <xf numFmtId="0" fontId="4" fillId="0" borderId="0" xfId="0" applyFont="1">
      <alignment vertical="center"/>
    </xf>
    <xf numFmtId="0" fontId="5" fillId="0" borderId="0" xfId="0" applyFont="1">
      <alignment vertical="center"/>
    </xf>
    <xf numFmtId="0" fontId="6" fillId="0" borderId="0" xfId="1" applyFont="1">
      <alignment vertical="center"/>
    </xf>
    <xf numFmtId="179" fontId="0" fillId="0" borderId="0" xfId="0" applyNumberFormat="1">
      <alignment vertical="center"/>
    </xf>
    <xf numFmtId="0" fontId="0" fillId="0" borderId="1" xfId="0" applyBorder="1">
      <alignment vertical="center"/>
    </xf>
    <xf numFmtId="179" fontId="0" fillId="0" borderId="1" xfId="0" applyNumberFormat="1" applyBorder="1">
      <alignment vertical="center"/>
    </xf>
    <xf numFmtId="0" fontId="0" fillId="0" borderId="0" xfId="0" applyBorder="1">
      <alignment vertical="center"/>
    </xf>
    <xf numFmtId="179" fontId="0" fillId="0" borderId="0" xfId="0" applyNumberFormat="1" applyBorder="1">
      <alignment vertical="center"/>
    </xf>
    <xf numFmtId="178" fontId="0" fillId="0" borderId="0" xfId="0" applyNumberFormat="1">
      <alignment vertical="center"/>
    </xf>
    <xf numFmtId="0" fontId="2" fillId="0" borderId="0" xfId="0" applyFont="1" applyProtection="1">
      <alignment vertical="center"/>
    </xf>
    <xf numFmtId="0" fontId="2" fillId="0" borderId="0" xfId="0" applyFont="1" applyFill="1" applyProtection="1">
      <alignment vertical="center"/>
    </xf>
    <xf numFmtId="0" fontId="2" fillId="0" borderId="0" xfId="0" applyFont="1" applyBorder="1" applyProtection="1">
      <alignment vertical="center"/>
    </xf>
    <xf numFmtId="0" fontId="4" fillId="0" borderId="0" xfId="0" applyFont="1" applyProtection="1">
      <alignment vertical="center"/>
    </xf>
    <xf numFmtId="176" fontId="2" fillId="0" borderId="0" xfId="0" applyNumberFormat="1" applyFont="1" applyBorder="1" applyProtection="1">
      <alignment vertical="center"/>
    </xf>
    <xf numFmtId="0" fontId="2" fillId="0" borderId="0" xfId="0" applyFont="1" applyAlignment="1" applyProtection="1">
      <alignment horizontal="center" vertical="center"/>
    </xf>
    <xf numFmtId="178" fontId="0" fillId="0" borderId="1" xfId="0" applyNumberFormat="1" applyBorder="1">
      <alignment vertical="center"/>
    </xf>
    <xf numFmtId="179" fontId="0" fillId="0" borderId="3" xfId="0" applyNumberFormat="1" applyBorder="1">
      <alignment vertical="center"/>
    </xf>
    <xf numFmtId="178" fontId="0" fillId="0" borderId="3" xfId="0" applyNumberFormat="1" applyBorder="1">
      <alignment vertical="center"/>
    </xf>
    <xf numFmtId="0" fontId="0" fillId="0" borderId="2" xfId="0" applyBorder="1">
      <alignment vertical="center"/>
    </xf>
    <xf numFmtId="179" fontId="0" fillId="0" borderId="2" xfId="0" applyNumberFormat="1" applyBorder="1">
      <alignment vertical="center"/>
    </xf>
    <xf numFmtId="178" fontId="2" fillId="0" borderId="1" xfId="0" applyNumberFormat="1" applyFont="1" applyFill="1" applyBorder="1" applyAlignment="1" applyProtection="1">
      <alignment vertical="center" shrinkToFit="1"/>
    </xf>
    <xf numFmtId="0" fontId="2" fillId="0" borderId="0" xfId="0" applyFont="1" applyFill="1" applyBorder="1" applyAlignment="1" applyProtection="1">
      <alignment horizontal="center" vertical="center" shrinkToFit="1"/>
    </xf>
    <xf numFmtId="178" fontId="2" fillId="0" borderId="0" xfId="0" applyNumberFormat="1" applyFont="1" applyFill="1" applyBorder="1" applyAlignment="1" applyProtection="1">
      <alignment vertical="center" shrinkToFit="1"/>
    </xf>
    <xf numFmtId="178" fontId="2" fillId="0" borderId="1" xfId="0" applyNumberFormat="1" applyFont="1" applyBorder="1" applyAlignment="1" applyProtection="1">
      <alignment vertical="center" shrinkToFit="1"/>
    </xf>
    <xf numFmtId="178" fontId="2" fillId="0" borderId="5" xfId="0" applyNumberFormat="1" applyFont="1" applyFill="1" applyBorder="1" applyAlignment="1" applyProtection="1">
      <alignment vertical="center" shrinkToFit="1"/>
    </xf>
    <xf numFmtId="178" fontId="2" fillId="0" borderId="5" xfId="0" applyNumberFormat="1" applyFont="1" applyBorder="1" applyAlignment="1" applyProtection="1">
      <alignment vertical="center" shrinkToFit="1"/>
    </xf>
    <xf numFmtId="178" fontId="2" fillId="0" borderId="3" xfId="0" applyNumberFormat="1" applyFont="1" applyFill="1" applyBorder="1" applyAlignment="1" applyProtection="1">
      <alignment vertical="center" shrinkToFit="1"/>
    </xf>
    <xf numFmtId="178" fontId="2" fillId="0" borderId="3" xfId="0" applyNumberFormat="1" applyFont="1" applyBorder="1" applyAlignment="1" applyProtection="1">
      <alignment vertical="center" shrinkToFit="1"/>
    </xf>
    <xf numFmtId="178" fontId="2" fillId="0" borderId="2" xfId="0" applyNumberFormat="1" applyFont="1" applyFill="1" applyBorder="1" applyAlignment="1" applyProtection="1">
      <alignment vertical="center" shrinkToFit="1"/>
    </xf>
    <xf numFmtId="178" fontId="2" fillId="0" borderId="2" xfId="0" applyNumberFormat="1" applyFont="1" applyBorder="1" applyAlignment="1" applyProtection="1">
      <alignment vertical="center" shrinkToFit="1"/>
    </xf>
    <xf numFmtId="0" fontId="2" fillId="0" borderId="3" xfId="0" applyFont="1" applyBorder="1" applyAlignment="1" applyProtection="1">
      <alignment vertical="center" shrinkToFit="1"/>
    </xf>
    <xf numFmtId="0" fontId="2" fillId="0" borderId="1" xfId="0" applyFont="1" applyBorder="1" applyProtection="1">
      <alignment vertical="center"/>
      <protection locked="0"/>
    </xf>
    <xf numFmtId="0" fontId="2" fillId="0" borderId="1" xfId="0" applyFont="1" applyBorder="1" applyAlignment="1" applyProtection="1">
      <alignment horizontal="center" vertical="center"/>
      <protection locked="0"/>
    </xf>
    <xf numFmtId="0" fontId="2" fillId="2" borderId="1" xfId="0" applyFont="1" applyFill="1" applyBorder="1" applyAlignment="1" applyProtection="1">
      <alignment vertical="center" shrinkToFit="1"/>
      <protection locked="0"/>
    </xf>
    <xf numFmtId="178" fontId="2" fillId="2" borderId="1" xfId="0" applyNumberFormat="1" applyFont="1" applyFill="1" applyBorder="1" applyAlignment="1" applyProtection="1">
      <alignment vertical="center" shrinkToFit="1"/>
      <protection locked="0"/>
    </xf>
    <xf numFmtId="178" fontId="2" fillId="2" borderId="5" xfId="0" applyNumberFormat="1" applyFont="1" applyFill="1" applyBorder="1" applyAlignment="1" applyProtection="1">
      <alignment vertical="center" shrinkToFit="1"/>
      <protection locked="0"/>
    </xf>
    <xf numFmtId="178" fontId="2" fillId="2" borderId="3" xfId="0" applyNumberFormat="1" applyFont="1" applyFill="1" applyBorder="1" applyAlignment="1" applyProtection="1">
      <alignment vertical="center" shrinkToFit="1"/>
      <protection locked="0"/>
    </xf>
    <xf numFmtId="0" fontId="2" fillId="2" borderId="2" xfId="0" applyFont="1" applyFill="1" applyBorder="1" applyAlignment="1" applyProtection="1">
      <alignment vertical="center" shrinkToFit="1"/>
      <protection locked="0"/>
    </xf>
    <xf numFmtId="178" fontId="2" fillId="2" borderId="2" xfId="0" applyNumberFormat="1" applyFont="1" applyFill="1" applyBorder="1" applyAlignment="1" applyProtection="1">
      <alignment vertical="center" shrinkToFit="1"/>
      <protection locked="0"/>
    </xf>
    <xf numFmtId="0" fontId="2" fillId="2" borderId="3" xfId="0" applyFont="1" applyFill="1" applyBorder="1" applyAlignment="1" applyProtection="1">
      <alignment vertical="center" shrinkToFit="1"/>
      <protection locked="0"/>
    </xf>
    <xf numFmtId="178" fontId="2" fillId="0" borderId="8" xfId="0" applyNumberFormat="1" applyFont="1" applyFill="1" applyBorder="1" applyAlignment="1" applyProtection="1">
      <alignment vertical="center" shrinkToFit="1"/>
    </xf>
    <xf numFmtId="178" fontId="2" fillId="0" borderId="6" xfId="0" applyNumberFormat="1" applyFont="1" applyFill="1" applyBorder="1" applyAlignment="1" applyProtection="1">
      <alignment vertical="center" shrinkToFit="1"/>
    </xf>
    <xf numFmtId="178" fontId="2" fillId="2" borderId="14" xfId="0" applyNumberFormat="1" applyFont="1" applyFill="1" applyBorder="1" applyAlignment="1" applyProtection="1">
      <alignment horizontal="center" vertical="center" shrinkToFit="1"/>
      <protection locked="0"/>
    </xf>
    <xf numFmtId="178" fontId="2" fillId="2" borderId="15" xfId="0" applyNumberFormat="1" applyFont="1" applyFill="1" applyBorder="1" applyAlignment="1" applyProtection="1">
      <alignment horizontal="center" vertical="center" shrinkToFit="1"/>
      <protection locked="0"/>
    </xf>
    <xf numFmtId="178" fontId="2" fillId="2" borderId="16" xfId="0" applyNumberFormat="1" applyFont="1" applyFill="1" applyBorder="1" applyAlignment="1" applyProtection="1">
      <alignment horizontal="center" vertical="center" shrinkToFit="1"/>
      <protection locked="0"/>
    </xf>
    <xf numFmtId="178" fontId="2" fillId="2" borderId="17" xfId="0" applyNumberFormat="1" applyFont="1" applyFill="1" applyBorder="1" applyAlignment="1" applyProtection="1">
      <alignment horizontal="center" vertical="center" shrinkToFit="1"/>
      <protection locked="0"/>
    </xf>
    <xf numFmtId="178" fontId="2" fillId="2" borderId="18" xfId="0" applyNumberFormat="1" applyFont="1" applyFill="1" applyBorder="1" applyAlignment="1" applyProtection="1">
      <alignment horizontal="center" vertical="center" shrinkToFit="1"/>
      <protection locked="0"/>
    </xf>
    <xf numFmtId="178" fontId="2" fillId="0" borderId="7" xfId="0" applyNumberFormat="1" applyFont="1" applyFill="1" applyBorder="1" applyAlignment="1" applyProtection="1">
      <alignment vertical="center" shrinkToFit="1"/>
    </xf>
    <xf numFmtId="178" fontId="2" fillId="0" borderId="9" xfId="0" applyNumberFormat="1" applyFont="1" applyFill="1" applyBorder="1" applyAlignment="1" applyProtection="1">
      <alignment vertical="center" shrinkToFit="1"/>
    </xf>
    <xf numFmtId="0" fontId="8" fillId="0" borderId="0" xfId="0" applyFont="1" applyProtection="1">
      <alignment vertical="center"/>
    </xf>
    <xf numFmtId="0" fontId="8" fillId="0" borderId="1" xfId="0" applyFont="1" applyBorder="1" applyProtection="1">
      <alignment vertical="center"/>
    </xf>
    <xf numFmtId="178" fontId="8" fillId="0" borderId="1" xfId="0" applyNumberFormat="1" applyFont="1" applyBorder="1" applyProtection="1">
      <alignment vertical="center"/>
    </xf>
    <xf numFmtId="0" fontId="8" fillId="0" borderId="3" xfId="0" applyFont="1" applyBorder="1" applyProtection="1">
      <alignment vertical="center"/>
    </xf>
    <xf numFmtId="178" fontId="8" fillId="0" borderId="3" xfId="0" applyNumberFormat="1" applyFont="1" applyBorder="1" applyProtection="1">
      <alignment vertical="center"/>
    </xf>
    <xf numFmtId="0" fontId="8" fillId="0" borderId="2" xfId="0" applyFont="1" applyBorder="1" applyProtection="1">
      <alignment vertical="center"/>
    </xf>
    <xf numFmtId="178" fontId="8" fillId="0" borderId="2" xfId="0" applyNumberFormat="1" applyFont="1" applyBorder="1" applyProtection="1">
      <alignment vertical="center"/>
    </xf>
    <xf numFmtId="0" fontId="0" fillId="0" borderId="0" xfId="0" quotePrefix="1" applyBorder="1">
      <alignment vertical="center"/>
    </xf>
    <xf numFmtId="0" fontId="2" fillId="3" borderId="0" xfId="0" applyFont="1" applyFill="1" applyProtection="1">
      <alignment vertical="center"/>
    </xf>
    <xf numFmtId="0" fontId="2" fillId="4" borderId="0" xfId="0" applyFont="1" applyFill="1" applyProtection="1">
      <alignment vertical="center"/>
    </xf>
    <xf numFmtId="0" fontId="2" fillId="2" borderId="6" xfId="0" applyFont="1" applyFill="1" applyBorder="1" applyAlignment="1" applyProtection="1">
      <alignment horizontal="center" vertical="center"/>
      <protection locked="0"/>
    </xf>
    <xf numFmtId="0" fontId="2" fillId="0" borderId="10" xfId="0" applyFont="1" applyBorder="1" applyAlignment="1" applyProtection="1">
      <alignment horizontal="center" vertical="center"/>
    </xf>
    <xf numFmtId="0" fontId="2" fillId="0" borderId="3" xfId="0" applyFont="1" applyBorder="1" applyProtection="1">
      <alignment vertical="center"/>
      <protection locked="0"/>
    </xf>
    <xf numFmtId="0" fontId="2" fillId="0" borderId="3" xfId="0" applyFont="1" applyBorder="1" applyAlignment="1" applyProtection="1">
      <alignment horizontal="center" vertical="center"/>
      <protection locked="0"/>
    </xf>
    <xf numFmtId="0" fontId="2" fillId="2" borderId="3" xfId="0" applyFont="1" applyFill="1" applyBorder="1" applyProtection="1">
      <alignment vertical="center"/>
      <protection locked="0"/>
    </xf>
    <xf numFmtId="178" fontId="2" fillId="0" borderId="3" xfId="0" applyNumberFormat="1" applyFont="1" applyBorder="1" applyProtection="1">
      <alignment vertical="center"/>
      <protection locked="0"/>
    </xf>
    <xf numFmtId="178" fontId="2" fillId="0" borderId="1" xfId="0" applyNumberFormat="1" applyFont="1" applyBorder="1" applyProtection="1">
      <alignment vertical="center"/>
      <protection locked="0"/>
    </xf>
    <xf numFmtId="178" fontId="2" fillId="2" borderId="6" xfId="0" applyNumberFormat="1" applyFont="1" applyFill="1" applyBorder="1" applyAlignment="1" applyProtection="1">
      <alignment horizontal="center" vertical="center"/>
      <protection locked="0"/>
    </xf>
    <xf numFmtId="0" fontId="9" fillId="4" borderId="0" xfId="0" applyFont="1" applyFill="1" applyProtection="1">
      <alignment vertical="center"/>
    </xf>
    <xf numFmtId="0" fontId="7" fillId="0" borderId="0" xfId="0" applyFont="1" applyProtection="1">
      <alignment vertical="center"/>
    </xf>
    <xf numFmtId="0" fontId="2" fillId="0" borderId="2" xfId="0" applyFont="1" applyBorder="1" applyAlignment="1" applyProtection="1">
      <alignment horizontal="center" vertical="center"/>
    </xf>
    <xf numFmtId="176" fontId="2" fillId="0" borderId="4" xfId="0" applyNumberFormat="1" applyFont="1" applyBorder="1" applyProtection="1">
      <alignment vertical="center"/>
      <protection locked="0"/>
    </xf>
    <xf numFmtId="178" fontId="2" fillId="0" borderId="11" xfId="0" applyNumberFormat="1" applyFont="1" applyBorder="1" applyAlignment="1" applyProtection="1">
      <alignment vertical="center" shrinkToFit="1"/>
    </xf>
    <xf numFmtId="178" fontId="2" fillId="0" borderId="12" xfId="0" applyNumberFormat="1" applyFont="1" applyBorder="1" applyAlignment="1" applyProtection="1">
      <alignment vertical="center" shrinkToFit="1"/>
    </xf>
    <xf numFmtId="0" fontId="2" fillId="0" borderId="1" xfId="0" applyFont="1" applyBorder="1" applyAlignment="1" applyProtection="1">
      <alignment horizontal="center" vertical="center"/>
    </xf>
    <xf numFmtId="0" fontId="2" fillId="0" borderId="2" xfId="0" applyFont="1" applyBorder="1" applyAlignment="1" applyProtection="1">
      <alignment horizontal="center" vertical="center" shrinkToFit="1"/>
    </xf>
    <xf numFmtId="0" fontId="2" fillId="0" borderId="13" xfId="0" applyFont="1" applyBorder="1" applyAlignment="1" applyProtection="1">
      <alignment horizontal="center" vertical="center"/>
    </xf>
    <xf numFmtId="0" fontId="2" fillId="0" borderId="1" xfId="0" applyFont="1" applyBorder="1" applyAlignment="1" applyProtection="1">
      <alignment horizontal="center" vertical="center" shrinkToFit="1"/>
    </xf>
    <xf numFmtId="0" fontId="2" fillId="0" borderId="1" xfId="0" applyFont="1" applyFill="1" applyBorder="1" applyAlignment="1" applyProtection="1">
      <alignment horizontal="center" vertical="center" shrinkToFit="1"/>
    </xf>
    <xf numFmtId="0" fontId="2" fillId="0" borderId="2" xfId="0" applyFont="1" applyFill="1" applyBorder="1" applyAlignment="1" applyProtection="1">
      <alignment horizontal="center" vertical="center" shrinkToFit="1"/>
    </xf>
  </cellXfs>
  <cellStyles count="2">
    <cellStyle name="ハイパーリンク" xfId="1" builtinId="8"/>
    <cellStyle name="標準"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914400</xdr:colOff>
      <xdr:row>19</xdr:row>
      <xdr:rowOff>215900</xdr:rowOff>
    </xdr:from>
    <xdr:to>
      <xdr:col>10</xdr:col>
      <xdr:colOff>609600</xdr:colOff>
      <xdr:row>26</xdr:row>
      <xdr:rowOff>38100</xdr:rowOff>
    </xdr:to>
    <xdr:sp macro="" textlink="">
      <xdr:nvSpPr>
        <xdr:cNvPr id="3" name="テキスト ボックス 2">
          <a:extLst>
            <a:ext uri="{FF2B5EF4-FFF2-40B4-BE49-F238E27FC236}">
              <a16:creationId xmlns:a16="http://schemas.microsoft.com/office/drawing/2014/main" id="{9B914C67-9AB0-824C-B6E8-E2CF3FB6F172}"/>
            </a:ext>
          </a:extLst>
        </xdr:cNvPr>
        <xdr:cNvSpPr txBox="1"/>
      </xdr:nvSpPr>
      <xdr:spPr>
        <a:xfrm>
          <a:off x="4533900" y="5168900"/>
          <a:ext cx="6362700" cy="160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eiryo" panose="020B0604030504040204" pitchFamily="34" charset="-128"/>
              <a:ea typeface="Meiryo" panose="020B0604030504040204" pitchFamily="34" charset="-128"/>
            </a:rPr>
            <a:t>会員ランク、カードの種類を選択します。</a:t>
          </a:r>
          <a:endParaRPr kumimoji="1" lang="en-US" altLang="ja-JP" sz="1200">
            <a:latin typeface="Meiryo" panose="020B0604030504040204" pitchFamily="34" charset="-128"/>
            <a:ea typeface="Meiryo" panose="020B0604030504040204" pitchFamily="34" charset="-128"/>
          </a:endParaRPr>
        </a:p>
        <a:p>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スーパーセールなどの買いまわり期間中の場合には、「○」を選択します。</a:t>
          </a:r>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通常獲得ポイントの上限は</a:t>
          </a:r>
          <a:r>
            <a:rPr kumimoji="1" lang="en-US" altLang="ja-JP" sz="1200">
              <a:latin typeface="Meiryo" panose="020B0604030504040204" pitchFamily="34" charset="-128"/>
              <a:ea typeface="Meiryo" panose="020B0604030504040204" pitchFamily="34" charset="-128"/>
            </a:rPr>
            <a:t>10000</a:t>
          </a:r>
          <a:r>
            <a:rPr kumimoji="1" lang="ja-JP" altLang="en-US" sz="1200">
              <a:latin typeface="Meiryo" panose="020B0604030504040204" pitchFamily="34" charset="-128"/>
              <a:ea typeface="Meiryo" panose="020B0604030504040204" pitchFamily="34" charset="-128"/>
            </a:rPr>
            <a:t>ポイントですが、ルール変更などがあった際は</a:t>
          </a:r>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適宜変更してください。</a:t>
          </a:r>
        </a:p>
      </xdr:txBody>
    </xdr:sp>
    <xdr:clientData/>
  </xdr:twoCellAnchor>
  <xdr:twoCellAnchor>
    <xdr:from>
      <xdr:col>5</xdr:col>
      <xdr:colOff>889000</xdr:colOff>
      <xdr:row>29</xdr:row>
      <xdr:rowOff>241300</xdr:rowOff>
    </xdr:from>
    <xdr:to>
      <xdr:col>10</xdr:col>
      <xdr:colOff>762000</xdr:colOff>
      <xdr:row>40</xdr:row>
      <xdr:rowOff>63500</xdr:rowOff>
    </xdr:to>
    <xdr:sp macro="" textlink="">
      <xdr:nvSpPr>
        <xdr:cNvPr id="4" name="テキスト ボックス 3">
          <a:extLst>
            <a:ext uri="{FF2B5EF4-FFF2-40B4-BE49-F238E27FC236}">
              <a16:creationId xmlns:a16="http://schemas.microsoft.com/office/drawing/2014/main" id="{3B0730F8-CE3D-4945-ADF5-D2DB6E447F7A}"/>
            </a:ext>
          </a:extLst>
        </xdr:cNvPr>
        <xdr:cNvSpPr txBox="1"/>
      </xdr:nvSpPr>
      <xdr:spPr>
        <a:xfrm>
          <a:off x="6413500" y="7226300"/>
          <a:ext cx="4635500" cy="2616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eiryo" panose="020B0604030504040204" pitchFamily="34" charset="-128"/>
              <a:ea typeface="Meiryo" panose="020B0604030504040204" pitchFamily="34" charset="-128"/>
            </a:rPr>
            <a:t>対象の</a:t>
          </a:r>
          <a:r>
            <a:rPr kumimoji="1" lang="en-US" altLang="ja-JP" sz="1200">
              <a:latin typeface="Meiryo" panose="020B0604030504040204" pitchFamily="34" charset="-128"/>
              <a:ea typeface="Meiryo" panose="020B0604030504040204" pitchFamily="34" charset="-128"/>
            </a:rPr>
            <a:t>SPU</a:t>
          </a:r>
          <a:r>
            <a:rPr kumimoji="1" lang="ja-JP" altLang="en-US" sz="1200">
              <a:latin typeface="Meiryo" panose="020B0604030504040204" pitchFamily="34" charset="-128"/>
              <a:ea typeface="Meiryo" panose="020B0604030504040204" pitchFamily="34" charset="-128"/>
            </a:rPr>
            <a:t>は「○」を選択します。</a:t>
          </a:r>
          <a:endParaRPr kumimoji="1" lang="en-US" altLang="ja-JP" sz="1200">
            <a:latin typeface="Meiryo" panose="020B0604030504040204" pitchFamily="34" charset="-128"/>
            <a:ea typeface="Meiryo" panose="020B0604030504040204" pitchFamily="34" charset="-128"/>
          </a:endParaRPr>
        </a:p>
        <a:p>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ルール変更などがあった際は倍率、獲得上限を修正することで</a:t>
          </a:r>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ある程度対応可能です。</a:t>
          </a:r>
          <a:endParaRPr kumimoji="1" lang="en-US" altLang="ja-JP" sz="1200">
            <a:latin typeface="Meiryo" panose="020B0604030504040204" pitchFamily="34" charset="-128"/>
            <a:ea typeface="Meiryo" panose="020B0604030504040204" pitchFamily="34" charset="-128"/>
          </a:endParaRPr>
        </a:p>
        <a:p>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サービス追加があった場合も追加できます。</a:t>
          </a:r>
          <a:endParaRPr kumimoji="1" lang="en-US" altLang="ja-JP" sz="1200">
            <a:latin typeface="Meiryo" panose="020B0604030504040204" pitchFamily="34" charset="-128"/>
            <a:ea typeface="Meiryo" panose="020B0604030504040204" pitchFamily="34" charset="-128"/>
          </a:endParaRPr>
        </a:p>
        <a:p>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倍率は通常ポイント分を除いた分で入力します。</a:t>
          </a:r>
        </a:p>
      </xdr:txBody>
    </xdr:sp>
    <xdr:clientData/>
  </xdr:twoCellAnchor>
  <xdr:twoCellAnchor>
    <xdr:from>
      <xdr:col>4</xdr:col>
      <xdr:colOff>901700</xdr:colOff>
      <xdr:row>53</xdr:row>
      <xdr:rowOff>63500</xdr:rowOff>
    </xdr:from>
    <xdr:to>
      <xdr:col>10</xdr:col>
      <xdr:colOff>457200</xdr:colOff>
      <xdr:row>61</xdr:row>
      <xdr:rowOff>0</xdr:rowOff>
    </xdr:to>
    <xdr:sp macro="" textlink="">
      <xdr:nvSpPr>
        <xdr:cNvPr id="6" name="テキスト ボックス 5">
          <a:extLst>
            <a:ext uri="{FF2B5EF4-FFF2-40B4-BE49-F238E27FC236}">
              <a16:creationId xmlns:a16="http://schemas.microsoft.com/office/drawing/2014/main" id="{7799793D-9C52-A54D-B64C-6D2B7AB7B34B}"/>
            </a:ext>
          </a:extLst>
        </xdr:cNvPr>
        <xdr:cNvSpPr txBox="1"/>
      </xdr:nvSpPr>
      <xdr:spPr>
        <a:xfrm>
          <a:off x="5473700" y="13144500"/>
          <a:ext cx="5270500" cy="196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eiryo" panose="020B0604030504040204" pitchFamily="34" charset="-128"/>
              <a:ea typeface="Meiryo" panose="020B0604030504040204" pitchFamily="34" charset="-128"/>
            </a:rPr>
            <a:t>キャンペーンは適宜開催中のものにあわせて変更してください。</a:t>
          </a:r>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現在開催していなくても、このシートに記載したままで問題ありません。</a:t>
          </a:r>
          <a:endParaRPr kumimoji="1" lang="en-US" altLang="ja-JP" sz="1200">
            <a:latin typeface="Meiryo" panose="020B0604030504040204" pitchFamily="34" charset="-128"/>
            <a:ea typeface="Meiryo" panose="020B0604030504040204" pitchFamily="34" charset="-128"/>
          </a:endParaRPr>
        </a:p>
        <a:p>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ポイント倍率は通常ポイント分を除いた分で入力します。</a:t>
          </a:r>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例）ポイント</a:t>
          </a:r>
          <a:r>
            <a:rPr kumimoji="1" lang="en-US" altLang="ja-JP" sz="1200">
              <a:latin typeface="Meiryo" panose="020B0604030504040204" pitchFamily="34" charset="-128"/>
              <a:ea typeface="Meiryo" panose="020B0604030504040204" pitchFamily="34" charset="-128"/>
            </a:rPr>
            <a:t>2</a:t>
          </a:r>
          <a:r>
            <a:rPr kumimoji="1" lang="ja-JP" altLang="en-US" sz="1200">
              <a:latin typeface="Meiryo" panose="020B0604030504040204" pitchFamily="34" charset="-128"/>
              <a:ea typeface="Meiryo" panose="020B0604030504040204" pitchFamily="34" charset="-128"/>
            </a:rPr>
            <a:t>倍→</a:t>
          </a:r>
          <a:r>
            <a:rPr kumimoji="1" lang="en-US" altLang="ja-JP" sz="1200">
              <a:latin typeface="Meiryo" panose="020B0604030504040204" pitchFamily="34" charset="-128"/>
              <a:ea typeface="Meiryo" panose="020B0604030504040204" pitchFamily="34" charset="-128"/>
            </a:rPr>
            <a:t>1</a:t>
          </a:r>
          <a:r>
            <a:rPr kumimoji="1" lang="ja-JP" altLang="en-US" sz="1200">
              <a:latin typeface="Meiryo" panose="020B0604030504040204" pitchFamily="34" charset="-128"/>
              <a:ea typeface="Meiryo" panose="020B0604030504040204" pitchFamily="34" charset="-128"/>
            </a:rPr>
            <a:t>、ポイント</a:t>
          </a:r>
          <a:r>
            <a:rPr kumimoji="1" lang="en-US" altLang="ja-JP" sz="1200">
              <a:latin typeface="Meiryo" panose="020B0604030504040204" pitchFamily="34" charset="-128"/>
              <a:ea typeface="Meiryo" panose="020B0604030504040204" pitchFamily="34" charset="-128"/>
            </a:rPr>
            <a:t>3</a:t>
          </a:r>
          <a:r>
            <a:rPr kumimoji="1" lang="ja-JP" altLang="en-US" sz="1200">
              <a:latin typeface="Meiryo" panose="020B0604030504040204" pitchFamily="34" charset="-128"/>
              <a:ea typeface="Meiryo" panose="020B0604030504040204" pitchFamily="34" charset="-128"/>
            </a:rPr>
            <a:t>倍→</a:t>
          </a:r>
          <a:r>
            <a:rPr kumimoji="1" lang="en-US" altLang="ja-JP" sz="1200">
              <a:latin typeface="Meiryo" panose="020B0604030504040204" pitchFamily="34" charset="-128"/>
              <a:ea typeface="Meiryo" panose="020B0604030504040204" pitchFamily="34" charset="-128"/>
            </a:rPr>
            <a:t>2</a:t>
          </a:r>
        </a:p>
        <a:p>
          <a:endParaRPr kumimoji="1" lang="ja-JP" altLang="en-US" sz="1200">
            <a:latin typeface="Meiryo" panose="020B0604030504040204" pitchFamily="34" charset="-128"/>
            <a:ea typeface="Meiryo" panose="020B0604030504040204" pitchFamily="34" charset="-128"/>
          </a:endParaRPr>
        </a:p>
      </xdr:txBody>
    </xdr:sp>
    <xdr:clientData/>
  </xdr:twoCellAnchor>
  <xdr:twoCellAnchor editAs="oneCell">
    <xdr:from>
      <xdr:col>1</xdr:col>
      <xdr:colOff>38100</xdr:colOff>
      <xdr:row>63</xdr:row>
      <xdr:rowOff>50800</xdr:rowOff>
    </xdr:from>
    <xdr:to>
      <xdr:col>7</xdr:col>
      <xdr:colOff>266700</xdr:colOff>
      <xdr:row>73</xdr:row>
      <xdr:rowOff>101600</xdr:rowOff>
    </xdr:to>
    <xdr:pic>
      <xdr:nvPicPr>
        <xdr:cNvPr id="7" name="図 6">
          <a:extLst>
            <a:ext uri="{FF2B5EF4-FFF2-40B4-BE49-F238E27FC236}">
              <a16:creationId xmlns:a16="http://schemas.microsoft.com/office/drawing/2014/main" id="{5A326702-167F-224D-BB5F-1F804D1619D2}"/>
            </a:ext>
          </a:extLst>
        </xdr:cNvPr>
        <xdr:cNvPicPr>
          <a:picLocks noChangeAspect="1"/>
        </xdr:cNvPicPr>
      </xdr:nvPicPr>
      <xdr:blipFill>
        <a:blip xmlns:r="http://schemas.openxmlformats.org/officeDocument/2006/relationships" r:embed="rId1"/>
        <a:stretch>
          <a:fillRect/>
        </a:stretch>
      </xdr:blipFill>
      <xdr:spPr>
        <a:xfrm>
          <a:off x="990600" y="15925800"/>
          <a:ext cx="6705600" cy="2590800"/>
        </a:xfrm>
        <a:prstGeom prst="rect">
          <a:avLst/>
        </a:prstGeom>
      </xdr:spPr>
    </xdr:pic>
    <xdr:clientData/>
  </xdr:twoCellAnchor>
  <xdr:twoCellAnchor>
    <xdr:from>
      <xdr:col>7</xdr:col>
      <xdr:colOff>457200</xdr:colOff>
      <xdr:row>65</xdr:row>
      <xdr:rowOff>63500</xdr:rowOff>
    </xdr:from>
    <xdr:to>
      <xdr:col>13</xdr:col>
      <xdr:colOff>12700</xdr:colOff>
      <xdr:row>73</xdr:row>
      <xdr:rowOff>0</xdr:rowOff>
    </xdr:to>
    <xdr:sp macro="" textlink="">
      <xdr:nvSpPr>
        <xdr:cNvPr id="8" name="テキスト ボックス 7">
          <a:extLst>
            <a:ext uri="{FF2B5EF4-FFF2-40B4-BE49-F238E27FC236}">
              <a16:creationId xmlns:a16="http://schemas.microsoft.com/office/drawing/2014/main" id="{B3E8EB5D-C37A-FF4E-AD4E-57FC26799DFC}"/>
            </a:ext>
          </a:extLst>
        </xdr:cNvPr>
        <xdr:cNvSpPr txBox="1"/>
      </xdr:nvSpPr>
      <xdr:spPr>
        <a:xfrm>
          <a:off x="7886700" y="16446500"/>
          <a:ext cx="5270500" cy="196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eiryo" panose="020B0604030504040204" pitchFamily="34" charset="-128"/>
              <a:ea typeface="Meiryo" panose="020B0604030504040204" pitchFamily="34" charset="-128"/>
            </a:rPr>
            <a:t>商品名、商品代金、利用ポイント数を入力します。</a:t>
          </a:r>
          <a:endParaRPr kumimoji="1" lang="en-US" altLang="ja-JP" sz="1200">
            <a:latin typeface="Meiryo" panose="020B0604030504040204" pitchFamily="34" charset="-128"/>
            <a:ea typeface="Meiryo" panose="020B0604030504040204" pitchFamily="34" charset="-128"/>
          </a:endParaRPr>
        </a:p>
        <a:p>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商品代金は、クーポン利用後・送料を除いた金額で入力して下さい。</a:t>
          </a:r>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送料無料商品なら送料を考慮する必要はありません。</a:t>
          </a:r>
          <a:endParaRPr kumimoji="1" lang="en-US" altLang="ja-JP" sz="1200">
            <a:latin typeface="Meiryo" panose="020B0604030504040204" pitchFamily="34" charset="-128"/>
            <a:ea typeface="Meiryo" panose="020B0604030504040204" pitchFamily="34" charset="-128"/>
          </a:endParaRPr>
        </a:p>
        <a:p>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商品名、利用ポイント数の入力は任意です。</a:t>
          </a:r>
          <a:endParaRPr kumimoji="1" lang="en-US" altLang="ja-JP" sz="1200">
            <a:latin typeface="Meiryo" panose="020B0604030504040204" pitchFamily="34" charset="-128"/>
            <a:ea typeface="Meiryo" panose="020B0604030504040204" pitchFamily="34" charset="-128"/>
          </a:endParaRPr>
        </a:p>
        <a:p>
          <a:endParaRPr kumimoji="1" lang="ja-JP" altLang="en-US" sz="1200">
            <a:latin typeface="Meiryo" panose="020B0604030504040204" pitchFamily="34" charset="-128"/>
            <a:ea typeface="Meiryo" panose="020B0604030504040204" pitchFamily="34" charset="-128"/>
          </a:endParaRPr>
        </a:p>
      </xdr:txBody>
    </xdr:sp>
    <xdr:clientData/>
  </xdr:twoCellAnchor>
  <xdr:twoCellAnchor editAs="oneCell">
    <xdr:from>
      <xdr:col>1</xdr:col>
      <xdr:colOff>228600</xdr:colOff>
      <xdr:row>77</xdr:row>
      <xdr:rowOff>165100</xdr:rowOff>
    </xdr:from>
    <xdr:to>
      <xdr:col>10</xdr:col>
      <xdr:colOff>241300</xdr:colOff>
      <xdr:row>89</xdr:row>
      <xdr:rowOff>152400</xdr:rowOff>
    </xdr:to>
    <xdr:pic>
      <xdr:nvPicPr>
        <xdr:cNvPr id="9" name="図 8">
          <a:extLst>
            <a:ext uri="{FF2B5EF4-FFF2-40B4-BE49-F238E27FC236}">
              <a16:creationId xmlns:a16="http://schemas.microsoft.com/office/drawing/2014/main" id="{70F0E165-F393-1E44-BB46-AF1473DCFA0D}"/>
            </a:ext>
          </a:extLst>
        </xdr:cNvPr>
        <xdr:cNvPicPr>
          <a:picLocks noChangeAspect="1"/>
        </xdr:cNvPicPr>
      </xdr:nvPicPr>
      <xdr:blipFill>
        <a:blip xmlns:r="http://schemas.openxmlformats.org/officeDocument/2006/relationships" r:embed="rId2"/>
        <a:stretch>
          <a:fillRect/>
        </a:stretch>
      </xdr:blipFill>
      <xdr:spPr>
        <a:xfrm>
          <a:off x="1181100" y="19342100"/>
          <a:ext cx="9347200" cy="3035300"/>
        </a:xfrm>
        <a:prstGeom prst="rect">
          <a:avLst/>
        </a:prstGeom>
      </xdr:spPr>
    </xdr:pic>
    <xdr:clientData/>
  </xdr:twoCellAnchor>
  <xdr:twoCellAnchor>
    <xdr:from>
      <xdr:col>1</xdr:col>
      <xdr:colOff>292100</xdr:colOff>
      <xdr:row>84</xdr:row>
      <xdr:rowOff>101600</xdr:rowOff>
    </xdr:from>
    <xdr:to>
      <xdr:col>8</xdr:col>
      <xdr:colOff>12700</xdr:colOff>
      <xdr:row>97</xdr:row>
      <xdr:rowOff>88900</xdr:rowOff>
    </xdr:to>
    <xdr:sp macro="" textlink="">
      <xdr:nvSpPr>
        <xdr:cNvPr id="10" name="テキスト ボックス 9">
          <a:extLst>
            <a:ext uri="{FF2B5EF4-FFF2-40B4-BE49-F238E27FC236}">
              <a16:creationId xmlns:a16="http://schemas.microsoft.com/office/drawing/2014/main" id="{435A0458-78EF-B74E-8260-687C8914A936}"/>
            </a:ext>
          </a:extLst>
        </xdr:cNvPr>
        <xdr:cNvSpPr txBox="1"/>
      </xdr:nvSpPr>
      <xdr:spPr>
        <a:xfrm>
          <a:off x="1244600" y="21056600"/>
          <a:ext cx="7150100" cy="328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eiryo" panose="020B0604030504040204" pitchFamily="34" charset="-128"/>
              <a:ea typeface="Meiryo" panose="020B0604030504040204" pitchFamily="34" charset="-128"/>
            </a:rPr>
            <a:t>「都度利用</a:t>
          </a:r>
          <a:r>
            <a:rPr kumimoji="1" lang="en-US" altLang="ja-JP" sz="1200">
              <a:latin typeface="Meiryo" panose="020B0604030504040204" pitchFamily="34" charset="-128"/>
              <a:ea typeface="Meiryo" panose="020B0604030504040204" pitchFamily="34" charset="-128"/>
            </a:rPr>
            <a:t>SPU</a:t>
          </a:r>
          <a:r>
            <a:rPr kumimoji="1" lang="ja-JP" altLang="en-US" sz="1200">
              <a:latin typeface="Meiryo" panose="020B0604030504040204" pitchFamily="34" charset="-128"/>
              <a:ea typeface="Meiryo" panose="020B0604030504040204" pitchFamily="34" charset="-128"/>
            </a:rPr>
            <a:t>」「キャンペーン」は、これらが対象の場合黄色セルに「</a:t>
          </a:r>
          <a:r>
            <a:rPr kumimoji="1" lang="en-US" altLang="ja-JP" sz="1200">
              <a:latin typeface="Meiryo" panose="020B0604030504040204" pitchFamily="34" charset="-128"/>
              <a:ea typeface="Meiryo" panose="020B0604030504040204" pitchFamily="34" charset="-128"/>
            </a:rPr>
            <a:t>1</a:t>
          </a:r>
          <a:r>
            <a:rPr kumimoji="1" lang="ja-JP" altLang="en-US" sz="1200">
              <a:latin typeface="Meiryo" panose="020B0604030504040204" pitchFamily="34" charset="-128"/>
              <a:ea typeface="Meiryo" panose="020B0604030504040204" pitchFamily="34" charset="-128"/>
            </a:rPr>
            <a:t>」を入力します。</a:t>
          </a:r>
          <a:endParaRPr kumimoji="1" lang="en-US" altLang="ja-JP" sz="1200">
            <a:latin typeface="Meiryo" panose="020B0604030504040204" pitchFamily="34" charset="-128"/>
            <a:ea typeface="Meiryo" panose="020B0604030504040204" pitchFamily="34" charset="-128"/>
          </a:endParaRPr>
        </a:p>
        <a:p>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「店舗独自」は</a:t>
          </a:r>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ポイントアップ：通常ポイント分を除いた倍率</a:t>
          </a:r>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例）</a:t>
          </a:r>
          <a:r>
            <a:rPr kumimoji="1" lang="en-US" altLang="ja-JP" sz="1200">
              <a:latin typeface="Meiryo" panose="020B0604030504040204" pitchFamily="34" charset="-128"/>
              <a:ea typeface="Meiryo" panose="020B0604030504040204" pitchFamily="34" charset="-128"/>
            </a:rPr>
            <a:t>10</a:t>
          </a:r>
          <a:r>
            <a:rPr kumimoji="1" lang="ja-JP" altLang="en-US" sz="1200">
              <a:latin typeface="Meiryo" panose="020B0604030504040204" pitchFamily="34" charset="-128"/>
              <a:ea typeface="Meiryo" panose="020B0604030504040204" pitchFamily="34" charset="-128"/>
            </a:rPr>
            <a:t>倍→</a:t>
          </a:r>
          <a:r>
            <a:rPr kumimoji="1" lang="en-US" altLang="ja-JP" sz="1200">
              <a:latin typeface="Meiryo" panose="020B0604030504040204" pitchFamily="34" charset="-128"/>
              <a:ea typeface="Meiryo" panose="020B0604030504040204" pitchFamily="34" charset="-128"/>
            </a:rPr>
            <a:t>9</a:t>
          </a:r>
          <a:r>
            <a:rPr kumimoji="1" lang="ja-JP" altLang="en-US" sz="1200">
              <a:latin typeface="Meiryo" panose="020B0604030504040204" pitchFamily="34" charset="-128"/>
              <a:ea typeface="Meiryo" panose="020B0604030504040204" pitchFamily="34" charset="-128"/>
            </a:rPr>
            <a:t>、</a:t>
          </a:r>
          <a:r>
            <a:rPr kumimoji="1" lang="en-US" altLang="ja-JP" sz="1200">
              <a:latin typeface="Meiryo" panose="020B0604030504040204" pitchFamily="34" charset="-128"/>
              <a:ea typeface="Meiryo" panose="020B0604030504040204" pitchFamily="34" charset="-128"/>
            </a:rPr>
            <a:t>20</a:t>
          </a:r>
          <a:r>
            <a:rPr kumimoji="1" lang="ja-JP" altLang="en-US" sz="1200">
              <a:latin typeface="Meiryo" panose="020B0604030504040204" pitchFamily="34" charset="-128"/>
              <a:ea typeface="Meiryo" panose="020B0604030504040204" pitchFamily="34" charset="-128"/>
            </a:rPr>
            <a:t>倍→</a:t>
          </a:r>
          <a:r>
            <a:rPr kumimoji="1" lang="en-US" altLang="ja-JP" sz="1200">
              <a:latin typeface="Meiryo" panose="020B0604030504040204" pitchFamily="34" charset="-128"/>
              <a:ea typeface="Meiryo" panose="020B0604030504040204" pitchFamily="34" charset="-128"/>
            </a:rPr>
            <a:t>19</a:t>
          </a:r>
        </a:p>
        <a:p>
          <a:endParaRPr kumimoji="1" lang="en-US" altLang="ja-JP" sz="1200">
            <a:latin typeface="Meiryo" panose="020B0604030504040204" pitchFamily="34" charset="-128"/>
            <a:ea typeface="Meiryo" panose="020B0604030504040204" pitchFamily="34" charset="-128"/>
          </a:endParaRPr>
        </a:p>
        <a:p>
          <a:r>
            <a:rPr kumimoji="1" lang="en-US" altLang="ja-JP" sz="1200">
              <a:latin typeface="Meiryo" panose="020B0604030504040204" pitchFamily="34" charset="-128"/>
              <a:ea typeface="Meiryo" panose="020B0604030504040204" pitchFamily="34" charset="-128"/>
            </a:rPr>
            <a:t>DEAL</a:t>
          </a:r>
          <a:r>
            <a:rPr kumimoji="1" lang="ja-JP" altLang="en-US" sz="1200">
              <a:latin typeface="Meiryo" panose="020B0604030504040204" pitchFamily="34" charset="-128"/>
              <a:ea typeface="Meiryo" panose="020B0604030504040204" pitchFamily="34" charset="-128"/>
            </a:rPr>
            <a:t>：○</a:t>
          </a:r>
          <a:r>
            <a:rPr kumimoji="1" lang="en-US" altLang="ja-JP" sz="1200">
              <a:latin typeface="Meiryo" panose="020B0604030504040204" pitchFamily="34" charset="-128"/>
              <a:ea typeface="Meiryo" panose="020B0604030504040204" pitchFamily="34" charset="-128"/>
            </a:rPr>
            <a:t>%</a:t>
          </a:r>
          <a:r>
            <a:rPr kumimoji="1" lang="ja-JP" altLang="en-US" sz="1200">
              <a:latin typeface="Meiryo" panose="020B0604030504040204" pitchFamily="34" charset="-128"/>
              <a:ea typeface="Meiryo" panose="020B0604030504040204" pitchFamily="34" charset="-128"/>
            </a:rPr>
            <a:t>ポイントバックの数字</a:t>
          </a:r>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例）</a:t>
          </a:r>
          <a:r>
            <a:rPr kumimoji="1" lang="en-US" altLang="ja-JP" sz="1200">
              <a:latin typeface="Meiryo" panose="020B0604030504040204" pitchFamily="34" charset="-128"/>
              <a:ea typeface="Meiryo" panose="020B0604030504040204" pitchFamily="34" charset="-128"/>
            </a:rPr>
            <a:t>30%</a:t>
          </a:r>
          <a:r>
            <a:rPr kumimoji="1" lang="ja-JP" altLang="en-US" sz="1200">
              <a:latin typeface="Meiryo" panose="020B0604030504040204" pitchFamily="34" charset="-128"/>
              <a:ea typeface="Meiryo" panose="020B0604030504040204" pitchFamily="34" charset="-128"/>
            </a:rPr>
            <a:t>→</a:t>
          </a:r>
          <a:r>
            <a:rPr kumimoji="1" lang="en-US" altLang="ja-JP" sz="1200">
              <a:latin typeface="Meiryo" panose="020B0604030504040204" pitchFamily="34" charset="-128"/>
              <a:ea typeface="Meiryo" panose="020B0604030504040204" pitchFamily="34" charset="-128"/>
            </a:rPr>
            <a:t>30</a:t>
          </a:r>
          <a:r>
            <a:rPr kumimoji="1" lang="ja-JP" altLang="en-US" sz="1200">
              <a:latin typeface="Meiryo" panose="020B0604030504040204" pitchFamily="34" charset="-128"/>
              <a:ea typeface="Meiryo" panose="020B0604030504040204" pitchFamily="34" charset="-128"/>
            </a:rPr>
            <a:t>、</a:t>
          </a:r>
          <a:r>
            <a:rPr kumimoji="1" lang="en-US" altLang="ja-JP" sz="1200">
              <a:latin typeface="Meiryo" panose="020B0604030504040204" pitchFamily="34" charset="-128"/>
              <a:ea typeface="Meiryo" panose="020B0604030504040204" pitchFamily="34" charset="-128"/>
            </a:rPr>
            <a:t>50%</a:t>
          </a:r>
          <a:r>
            <a:rPr kumimoji="1" lang="ja-JP" altLang="en-US" sz="1200">
              <a:latin typeface="Meiryo" panose="020B0604030504040204" pitchFamily="34" charset="-128"/>
              <a:ea typeface="Meiryo" panose="020B0604030504040204" pitchFamily="34" charset="-128"/>
            </a:rPr>
            <a:t>→</a:t>
          </a:r>
          <a:r>
            <a:rPr kumimoji="1" lang="en-US" altLang="ja-JP" sz="1200">
              <a:latin typeface="Meiryo" panose="020B0604030504040204" pitchFamily="34" charset="-128"/>
              <a:ea typeface="Meiryo" panose="020B0604030504040204" pitchFamily="34" charset="-128"/>
            </a:rPr>
            <a:t>50</a:t>
          </a:r>
        </a:p>
        <a:p>
          <a:endParaRPr kumimoji="1" lang="en-US" altLang="ja-JP" sz="1200">
            <a:latin typeface="Meiryo" panose="020B0604030504040204" pitchFamily="34" charset="-128"/>
            <a:ea typeface="Meiryo" panose="020B0604030504040204" pitchFamily="34" charset="-128"/>
          </a:endParaRPr>
        </a:p>
        <a:p>
          <a:r>
            <a:rPr kumimoji="1" lang="ja-JP" altLang="en-US" sz="1200">
              <a:latin typeface="Meiryo" panose="020B0604030504040204" pitchFamily="34" charset="-128"/>
              <a:ea typeface="Meiryo" panose="020B0604030504040204" pitchFamily="34" charset="-128"/>
            </a:rPr>
            <a:t>を入力します。</a:t>
          </a:r>
        </a:p>
      </xdr:txBody>
    </xdr:sp>
    <xdr:clientData/>
  </xdr:twoCellAnchor>
  <xdr:twoCellAnchor editAs="oneCell">
    <xdr:from>
      <xdr:col>1</xdr:col>
      <xdr:colOff>76200</xdr:colOff>
      <xdr:row>19</xdr:row>
      <xdr:rowOff>127000</xdr:rowOff>
    </xdr:from>
    <xdr:to>
      <xdr:col>3</xdr:col>
      <xdr:colOff>647700</xdr:colOff>
      <xdr:row>25</xdr:row>
      <xdr:rowOff>215900</xdr:rowOff>
    </xdr:to>
    <xdr:pic>
      <xdr:nvPicPr>
        <xdr:cNvPr id="11" name="図 10">
          <a:extLst>
            <a:ext uri="{FF2B5EF4-FFF2-40B4-BE49-F238E27FC236}">
              <a16:creationId xmlns:a16="http://schemas.microsoft.com/office/drawing/2014/main" id="{D60603A0-64FD-2348-92D9-D7A7C2D11204}"/>
            </a:ext>
          </a:extLst>
        </xdr:cNvPr>
        <xdr:cNvPicPr>
          <a:picLocks noChangeAspect="1"/>
        </xdr:cNvPicPr>
      </xdr:nvPicPr>
      <xdr:blipFill>
        <a:blip xmlns:r="http://schemas.openxmlformats.org/officeDocument/2006/relationships" r:embed="rId3"/>
        <a:stretch>
          <a:fillRect/>
        </a:stretch>
      </xdr:blipFill>
      <xdr:spPr>
        <a:xfrm>
          <a:off x="1028700" y="5080000"/>
          <a:ext cx="3238500" cy="1612900"/>
        </a:xfrm>
        <a:prstGeom prst="rect">
          <a:avLst/>
        </a:prstGeom>
      </xdr:spPr>
    </xdr:pic>
    <xdr:clientData/>
  </xdr:twoCellAnchor>
  <xdr:twoCellAnchor editAs="oneCell">
    <xdr:from>
      <xdr:col>1</xdr:col>
      <xdr:colOff>63500</xdr:colOff>
      <xdr:row>27</xdr:row>
      <xdr:rowOff>203200</xdr:rowOff>
    </xdr:from>
    <xdr:to>
      <xdr:col>5</xdr:col>
      <xdr:colOff>596900</xdr:colOff>
      <xdr:row>51</xdr:row>
      <xdr:rowOff>50800</xdr:rowOff>
    </xdr:to>
    <xdr:pic>
      <xdr:nvPicPr>
        <xdr:cNvPr id="12" name="図 11">
          <a:extLst>
            <a:ext uri="{FF2B5EF4-FFF2-40B4-BE49-F238E27FC236}">
              <a16:creationId xmlns:a16="http://schemas.microsoft.com/office/drawing/2014/main" id="{686D508B-D82E-8547-AD64-5F7973B9F910}"/>
            </a:ext>
          </a:extLst>
        </xdr:cNvPr>
        <xdr:cNvPicPr>
          <a:picLocks noChangeAspect="1"/>
        </xdr:cNvPicPr>
      </xdr:nvPicPr>
      <xdr:blipFill>
        <a:blip xmlns:r="http://schemas.openxmlformats.org/officeDocument/2006/relationships" r:embed="rId4"/>
        <a:stretch>
          <a:fillRect/>
        </a:stretch>
      </xdr:blipFill>
      <xdr:spPr>
        <a:xfrm>
          <a:off x="1016000" y="6934200"/>
          <a:ext cx="5105400" cy="5943600"/>
        </a:xfrm>
        <a:prstGeom prst="rect">
          <a:avLst/>
        </a:prstGeom>
      </xdr:spPr>
    </xdr:pic>
    <xdr:clientData/>
  </xdr:twoCellAnchor>
  <xdr:twoCellAnchor editAs="oneCell">
    <xdr:from>
      <xdr:col>1</xdr:col>
      <xdr:colOff>0</xdr:colOff>
      <xdr:row>53</xdr:row>
      <xdr:rowOff>12700</xdr:rowOff>
    </xdr:from>
    <xdr:to>
      <xdr:col>4</xdr:col>
      <xdr:colOff>647700</xdr:colOff>
      <xdr:row>59</xdr:row>
      <xdr:rowOff>152400</xdr:rowOff>
    </xdr:to>
    <xdr:pic>
      <xdr:nvPicPr>
        <xdr:cNvPr id="13" name="図 12">
          <a:extLst>
            <a:ext uri="{FF2B5EF4-FFF2-40B4-BE49-F238E27FC236}">
              <a16:creationId xmlns:a16="http://schemas.microsoft.com/office/drawing/2014/main" id="{B3E4CDC2-D105-2142-AD16-F989040368E0}"/>
            </a:ext>
          </a:extLst>
        </xdr:cNvPr>
        <xdr:cNvPicPr>
          <a:picLocks noChangeAspect="1"/>
        </xdr:cNvPicPr>
      </xdr:nvPicPr>
      <xdr:blipFill>
        <a:blip xmlns:r="http://schemas.openxmlformats.org/officeDocument/2006/relationships" r:embed="rId5"/>
        <a:stretch>
          <a:fillRect/>
        </a:stretch>
      </xdr:blipFill>
      <xdr:spPr>
        <a:xfrm>
          <a:off x="952500" y="13347700"/>
          <a:ext cx="4267200" cy="1663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24</xdr:col>
      <xdr:colOff>93362</xdr:colOff>
      <xdr:row>1</xdr:row>
      <xdr:rowOff>101600</xdr:rowOff>
    </xdr:from>
    <xdr:to>
      <xdr:col>26</xdr:col>
      <xdr:colOff>588662</xdr:colOff>
      <xdr:row>3</xdr:row>
      <xdr:rowOff>97137</xdr:rowOff>
    </xdr:to>
    <xdr:sp macro="" textlink="">
      <xdr:nvSpPr>
        <xdr:cNvPr id="2" name="テキスト ボックス 1">
          <a:extLst>
            <a:ext uri="{FF2B5EF4-FFF2-40B4-BE49-F238E27FC236}">
              <a16:creationId xmlns:a16="http://schemas.microsoft.com/office/drawing/2014/main" id="{76C4F85F-1389-B148-89CB-8215AC3B720A}"/>
            </a:ext>
          </a:extLst>
        </xdr:cNvPr>
        <xdr:cNvSpPr txBox="1"/>
      </xdr:nvSpPr>
      <xdr:spPr>
        <a:xfrm>
          <a:off x="19219562" y="393700"/>
          <a:ext cx="3187700" cy="5797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買いまわりのポイント倍率がおかしいときは</a:t>
          </a:r>
          <a:endParaRPr kumimoji="1" lang="en-US" altLang="ja-JP" sz="1100"/>
        </a:p>
        <a:p>
          <a:r>
            <a:rPr kumimoji="1" lang="ja-JP" altLang="en-US" sz="1100"/>
            <a:t>ここの数字を変更してください。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twitter.com/rila_srich" TargetMode="External"/><Relationship Id="rId2" Type="http://schemas.openxmlformats.org/officeDocument/2006/relationships/hyperlink" Target="https://www.instagram.com/rila_srich/" TargetMode="External"/><Relationship Id="rId1" Type="http://schemas.openxmlformats.org/officeDocument/2006/relationships/hyperlink" Target="https://setsuyaku-rich.com/contact/"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4CC3-C484-F648-9D79-585501618248}">
  <dimension ref="B2:C102"/>
  <sheetViews>
    <sheetView showGridLines="0" tabSelected="1" workbookViewId="0"/>
  </sheetViews>
  <sheetFormatPr baseColWidth="10" defaultRowHeight="20"/>
  <cols>
    <col min="1" max="1" width="10.7109375" style="2"/>
    <col min="2" max="2" width="19.28515625" style="2" customWidth="1"/>
    <col min="3" max="16384" width="10.7109375" style="2"/>
  </cols>
  <sheetData>
    <row r="2" spans="2:3" s="5" customFormat="1" ht="25" customHeight="1">
      <c r="B2" s="5" t="s">
        <v>9</v>
      </c>
    </row>
    <row r="3" spans="2:3">
      <c r="B3" s="2" t="s">
        <v>11</v>
      </c>
    </row>
    <row r="4" spans="2:3">
      <c r="B4" s="2" t="s">
        <v>90</v>
      </c>
    </row>
    <row r="5" spans="2:3">
      <c r="B5" s="2" t="s">
        <v>97</v>
      </c>
    </row>
    <row r="6" spans="2:3">
      <c r="B6" s="2" t="s">
        <v>87</v>
      </c>
    </row>
    <row r="7" spans="2:3">
      <c r="B7" s="2" t="s">
        <v>88</v>
      </c>
    </row>
    <row r="8" spans="2:3">
      <c r="B8" s="2" t="s">
        <v>10</v>
      </c>
    </row>
    <row r="10" spans="2:3">
      <c r="B10" s="2" t="s">
        <v>13</v>
      </c>
    </row>
    <row r="11" spans="2:3">
      <c r="B11" s="2" t="s">
        <v>14</v>
      </c>
      <c r="C11" s="6" t="s">
        <v>17</v>
      </c>
    </row>
    <row r="12" spans="2:3">
      <c r="B12" s="2" t="s">
        <v>15</v>
      </c>
      <c r="C12" s="6" t="s">
        <v>18</v>
      </c>
    </row>
    <row r="13" spans="2:3">
      <c r="B13" s="2" t="s">
        <v>16</v>
      </c>
      <c r="C13" s="6" t="s">
        <v>19</v>
      </c>
    </row>
    <row r="18" spans="2:2" s="5" customFormat="1" ht="25" customHeight="1">
      <c r="B18" s="5" t="s">
        <v>12</v>
      </c>
    </row>
    <row r="19" spans="2:2">
      <c r="B19" s="2" t="s">
        <v>83</v>
      </c>
    </row>
    <row r="24" spans="2:2">
      <c r="B24" s="4"/>
    </row>
    <row r="63" spans="2:2">
      <c r="B63" s="2" t="s">
        <v>84</v>
      </c>
    </row>
    <row r="101" spans="2:2">
      <c r="B101" s="2" t="s">
        <v>85</v>
      </c>
    </row>
    <row r="102" spans="2:2">
      <c r="B102" s="2" t="s">
        <v>86</v>
      </c>
    </row>
  </sheetData>
  <sheetProtection sheet="1" objects="1" scenarios="1"/>
  <phoneticPr fontId="1"/>
  <hyperlinks>
    <hyperlink ref="C11" r:id="rId1" xr:uid="{22754563-F94C-5244-835E-5AE90F8F5FE7}"/>
    <hyperlink ref="C12" r:id="rId2" xr:uid="{2AE1F747-4BB6-9A42-8457-05D8DA3F0998}"/>
    <hyperlink ref="C13" r:id="rId3" xr:uid="{0E1BBF7A-2DC7-974F-9E28-61E30436824A}"/>
  </hyperlinks>
  <pageMargins left="0.7" right="0.7" top="0.75" bottom="0.75" header="0.3" footer="0.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0AB96-5B51-484E-A77D-E4CD933775C7}">
  <dimension ref="B1:I38"/>
  <sheetViews>
    <sheetView showGridLines="0" workbookViewId="0"/>
  </sheetViews>
  <sheetFormatPr baseColWidth="10" defaultRowHeight="20"/>
  <cols>
    <col min="2" max="2" width="24" customWidth="1"/>
    <col min="3" max="3" width="15" customWidth="1"/>
  </cols>
  <sheetData>
    <row r="1" spans="2:5" s="13" customFormat="1" ht="23" customHeight="1"/>
    <row r="2" spans="2:5" s="13" customFormat="1" ht="23" customHeight="1">
      <c r="B2" s="64" t="s">
        <v>41</v>
      </c>
      <c r="C2" s="63" t="s">
        <v>44</v>
      </c>
    </row>
    <row r="3" spans="2:5" s="13" customFormat="1" ht="23" customHeight="1">
      <c r="B3" s="64" t="s">
        <v>42</v>
      </c>
      <c r="C3" s="63" t="s">
        <v>98</v>
      </c>
    </row>
    <row r="4" spans="2:5" s="13" customFormat="1" ht="23" customHeight="1">
      <c r="C4" s="14"/>
    </row>
    <row r="5" spans="2:5" s="13" customFormat="1" ht="23" customHeight="1">
      <c r="B5" s="64" t="s">
        <v>55</v>
      </c>
      <c r="C5" s="63" t="s">
        <v>94</v>
      </c>
    </row>
    <row r="6" spans="2:5" s="13" customFormat="1" ht="23" customHeight="1">
      <c r="B6" s="64" t="s">
        <v>33</v>
      </c>
      <c r="C6" s="70">
        <v>10000</v>
      </c>
    </row>
    <row r="7" spans="2:5" s="13" customFormat="1" ht="23" customHeight="1"/>
    <row r="8" spans="2:5" s="13" customFormat="1" ht="23" customHeight="1" thickBot="1">
      <c r="B8" s="73" t="s">
        <v>29</v>
      </c>
      <c r="C8" s="73" t="s">
        <v>31</v>
      </c>
      <c r="D8" s="73" t="s">
        <v>30</v>
      </c>
      <c r="E8" s="73" t="s">
        <v>33</v>
      </c>
    </row>
    <row r="9" spans="2:5" s="13" customFormat="1" ht="23" customHeight="1">
      <c r="B9" s="65" t="s">
        <v>28</v>
      </c>
      <c r="C9" s="63" t="s">
        <v>93</v>
      </c>
      <c r="D9" s="65">
        <v>1</v>
      </c>
      <c r="E9" s="68">
        <v>5000</v>
      </c>
    </row>
    <row r="10" spans="2:5" s="13" customFormat="1" ht="23" customHeight="1">
      <c r="B10" s="35" t="s">
        <v>27</v>
      </c>
      <c r="C10" s="63" t="s">
        <v>94</v>
      </c>
      <c r="D10" s="35">
        <v>1</v>
      </c>
      <c r="E10" s="69">
        <v>5000</v>
      </c>
    </row>
    <row r="11" spans="2:5" s="13" customFormat="1" ht="23" customHeight="1">
      <c r="B11" s="35" t="s">
        <v>24</v>
      </c>
      <c r="C11" s="63" t="s">
        <v>92</v>
      </c>
      <c r="D11" s="35">
        <v>1</v>
      </c>
      <c r="E11" s="69">
        <v>5000</v>
      </c>
    </row>
    <row r="12" spans="2:5" s="13" customFormat="1" ht="23" customHeight="1">
      <c r="B12" s="35" t="s">
        <v>23</v>
      </c>
      <c r="C12" s="63" t="s">
        <v>94</v>
      </c>
      <c r="D12" s="35">
        <v>1</v>
      </c>
      <c r="E12" s="69">
        <f>VLOOKUP($C$2,設定!$A$3:$B$7,2,FALSE)</f>
        <v>15000</v>
      </c>
    </row>
    <row r="13" spans="2:5" s="13" customFormat="1" ht="23" customHeight="1">
      <c r="B13" s="35" t="s">
        <v>22</v>
      </c>
      <c r="C13" s="63" t="s">
        <v>94</v>
      </c>
      <c r="D13" s="35">
        <v>0.5</v>
      </c>
      <c r="E13" s="69">
        <f>VLOOKUP($C$2,設定!$A$3:$B$7,2,FALSE)</f>
        <v>15000</v>
      </c>
    </row>
    <row r="14" spans="2:5" s="13" customFormat="1" ht="23" customHeight="1">
      <c r="B14" s="35" t="s">
        <v>21</v>
      </c>
      <c r="C14" s="63" t="s">
        <v>94</v>
      </c>
      <c r="D14" s="35">
        <v>0.5</v>
      </c>
      <c r="E14" s="69">
        <f>VLOOKUP($C$2,設定!$A$3:$B$7,2,FALSE)</f>
        <v>15000</v>
      </c>
    </row>
    <row r="15" spans="2:5" s="13" customFormat="1" ht="23" customHeight="1">
      <c r="B15" s="35" t="s">
        <v>20</v>
      </c>
      <c r="C15" s="63" t="s">
        <v>94</v>
      </c>
      <c r="D15" s="35">
        <v>0.5</v>
      </c>
      <c r="E15" s="69">
        <v>5000</v>
      </c>
    </row>
    <row r="16" spans="2:5" s="13" customFormat="1" ht="23" customHeight="1">
      <c r="B16" s="35" t="s">
        <v>34</v>
      </c>
      <c r="C16" s="63" t="s">
        <v>94</v>
      </c>
      <c r="D16" s="35">
        <v>0.5</v>
      </c>
      <c r="E16" s="69">
        <f>VLOOKUP($C$2,設定!$A$3:$B$7,2,FALSE)</f>
        <v>15000</v>
      </c>
    </row>
    <row r="17" spans="2:9" s="13" customFormat="1" ht="23" customHeight="1">
      <c r="B17" s="35" t="s">
        <v>35</v>
      </c>
      <c r="C17" s="63" t="s">
        <v>94</v>
      </c>
      <c r="D17" s="35">
        <v>1</v>
      </c>
      <c r="E17" s="69">
        <f>VLOOKUP($C$2,設定!$A$3:$B$7,2,FALSE)</f>
        <v>15000</v>
      </c>
    </row>
    <row r="18" spans="2:9" s="13" customFormat="1" ht="23" customHeight="1">
      <c r="B18" s="35" t="s">
        <v>99</v>
      </c>
      <c r="C18" s="63" t="s">
        <v>94</v>
      </c>
      <c r="D18" s="35">
        <v>0.5</v>
      </c>
      <c r="E18" s="69">
        <v>5000</v>
      </c>
    </row>
    <row r="19" spans="2:9" s="13" customFormat="1" ht="23" customHeight="1">
      <c r="B19" s="35"/>
      <c r="C19" s="63"/>
      <c r="D19" s="35"/>
      <c r="E19" s="69"/>
    </row>
    <row r="20" spans="2:9" s="13" customFormat="1" ht="23" customHeight="1">
      <c r="B20" s="35"/>
      <c r="C20" s="63"/>
      <c r="D20" s="35"/>
      <c r="E20" s="69"/>
    </row>
    <row r="21" spans="2:9" s="13" customFormat="1" ht="23" customHeight="1">
      <c r="B21" s="35"/>
      <c r="C21" s="63"/>
      <c r="D21" s="35"/>
      <c r="E21" s="69"/>
    </row>
    <row r="22" spans="2:9" s="13" customFormat="1" ht="23" customHeight="1">
      <c r="B22" s="15"/>
      <c r="C22" s="15"/>
      <c r="D22" s="15"/>
      <c r="E22" s="15"/>
    </row>
    <row r="23" spans="2:9" s="13" customFormat="1" ht="23" customHeight="1" thickBot="1">
      <c r="B23" s="73" t="s">
        <v>60</v>
      </c>
      <c r="C23" s="73" t="s">
        <v>89</v>
      </c>
      <c r="D23" s="73" t="s">
        <v>30</v>
      </c>
      <c r="E23" s="73" t="s">
        <v>33</v>
      </c>
    </row>
    <row r="24" spans="2:9" s="13" customFormat="1" ht="23" customHeight="1">
      <c r="B24" s="65" t="s">
        <v>62</v>
      </c>
      <c r="C24" s="66" t="str">
        <f>C2&amp;"会員"</f>
        <v>ダイヤモンド会員</v>
      </c>
      <c r="D24" s="65">
        <v>0.5</v>
      </c>
      <c r="E24" s="68">
        <f>VLOOKUP(C2,設定!A3:B7,2,FALSE)</f>
        <v>15000</v>
      </c>
      <c r="F24" s="61" t="s">
        <v>81</v>
      </c>
      <c r="G24" s="61"/>
      <c r="H24" s="61"/>
      <c r="I24" s="61"/>
    </row>
    <row r="25" spans="2:9" s="13" customFormat="1" ht="23" customHeight="1">
      <c r="B25" s="35" t="s">
        <v>61</v>
      </c>
      <c r="C25" s="36" t="str">
        <f>C3&amp;"カード"</f>
        <v>ノーマルカード</v>
      </c>
      <c r="D25" s="35">
        <f>VLOOKUP(C3,設定!D3:F7,2,FALSE)</f>
        <v>2</v>
      </c>
      <c r="E25" s="69">
        <f>VLOOKUP(C3,設定!D3:F7,3,FALSE)</f>
        <v>5000</v>
      </c>
      <c r="F25" s="62"/>
      <c r="G25" s="62"/>
      <c r="H25" s="71"/>
      <c r="I25" s="71"/>
    </row>
    <row r="26" spans="2:9" s="13" customFormat="1" ht="23" customHeight="1">
      <c r="B26" s="35" t="s">
        <v>26</v>
      </c>
      <c r="C26" s="63" t="s">
        <v>92</v>
      </c>
      <c r="D26" s="35">
        <v>1</v>
      </c>
      <c r="E26" s="69">
        <f>VLOOKUP($C$2,設定!$A$3:$B$7,2,FALSE)</f>
        <v>15000</v>
      </c>
      <c r="F26" s="62" t="s">
        <v>66</v>
      </c>
      <c r="G26" s="62"/>
      <c r="H26" s="71"/>
      <c r="I26" s="71"/>
    </row>
    <row r="27" spans="2:9" s="13" customFormat="1" ht="23" customHeight="1">
      <c r="B27" s="35" t="s">
        <v>25</v>
      </c>
      <c r="C27" s="63" t="s">
        <v>92</v>
      </c>
      <c r="D27" s="35">
        <v>1</v>
      </c>
      <c r="E27" s="69">
        <v>5000</v>
      </c>
      <c r="F27" s="62"/>
      <c r="G27" s="62"/>
      <c r="H27" s="71"/>
      <c r="I27" s="71"/>
    </row>
    <row r="28" spans="2:9" s="13" customFormat="1" ht="23" customHeight="1"/>
    <row r="29" spans="2:9" s="13" customFormat="1" ht="23" customHeight="1" thickBot="1">
      <c r="B29" s="73" t="s">
        <v>32</v>
      </c>
      <c r="C29" s="73" t="s">
        <v>30</v>
      </c>
      <c r="D29" s="73" t="s">
        <v>33</v>
      </c>
    </row>
    <row r="30" spans="2:9" s="13" customFormat="1" ht="23" customHeight="1">
      <c r="B30" s="67" t="s">
        <v>59</v>
      </c>
      <c r="C30" s="67">
        <v>2</v>
      </c>
      <c r="D30" s="67">
        <v>3000</v>
      </c>
    </row>
    <row r="31" spans="2:9" s="13" customFormat="1" ht="23" customHeight="1">
      <c r="B31" s="3" t="s">
        <v>38</v>
      </c>
      <c r="C31" s="3">
        <v>2</v>
      </c>
      <c r="D31" s="3">
        <v>1000</v>
      </c>
    </row>
    <row r="32" spans="2:9" s="13" customFormat="1" ht="23" customHeight="1">
      <c r="B32" s="3" t="s">
        <v>39</v>
      </c>
      <c r="C32" s="3">
        <v>1</v>
      </c>
      <c r="D32" s="3">
        <v>1000</v>
      </c>
    </row>
    <row r="33" spans="2:4" s="13" customFormat="1" ht="23" customHeight="1">
      <c r="B33" s="3" t="s">
        <v>40</v>
      </c>
      <c r="C33" s="3">
        <v>1</v>
      </c>
      <c r="D33" s="3">
        <v>200</v>
      </c>
    </row>
    <row r="34" spans="2:4" s="13" customFormat="1" ht="23" customHeight="1"/>
    <row r="35" spans="2:4" s="13" customFormat="1" ht="23" customHeight="1"/>
    <row r="36" spans="2:4" s="13" customFormat="1" ht="23" customHeight="1"/>
    <row r="37" spans="2:4" s="13" customFormat="1" ht="23" customHeight="1">
      <c r="B37" s="16"/>
    </row>
    <row r="38" spans="2:4" s="13" customFormat="1" ht="23" customHeight="1"/>
  </sheetData>
  <sheetProtection sheet="1" objects="1" scenarios="1"/>
  <phoneticPr fontId="1"/>
  <pageMargins left="0.7" right="0.7" top="0.75" bottom="0.75" header="0.3" footer="0.3"/>
  <ignoredErrors>
    <ignoredError sqref="C24:E25 E26 E27" unlockedFormula="1"/>
  </ignoredErrors>
  <extLst>
    <ext xmlns:x14="http://schemas.microsoft.com/office/spreadsheetml/2009/9/main" uri="{CCE6A557-97BC-4b89-ADB6-D9C93CAAB3DF}">
      <x14:dataValidations xmlns:xm="http://schemas.microsoft.com/office/excel/2006/main" count="3">
        <x14:dataValidation type="list" allowBlank="1" showInputMessage="1" showErrorMessage="1" xr:uid="{164B3B7C-E027-C044-9790-5B9B5FCCBFC9}">
          <x14:formula1>
            <xm:f>設定!$D$3:$D$7</xm:f>
          </x14:formula1>
          <xm:sqref>C3</xm:sqref>
        </x14:dataValidation>
        <x14:dataValidation type="list" allowBlank="1" showInputMessage="1" showErrorMessage="1" xr:uid="{556011EC-686B-1B4B-8A5C-994B5A77EDD7}">
          <x14:formula1>
            <xm:f>設定!$A$3:$A$7</xm:f>
          </x14:formula1>
          <xm:sqref>C2</xm:sqref>
        </x14:dataValidation>
        <x14:dataValidation type="list" allowBlank="1" showInputMessage="1" showErrorMessage="1" xr:uid="{D6C793D2-2D48-D940-9251-41FDDB0F2C6C}">
          <x14:formula1>
            <xm:f>設定!$H$3:$H$4</xm:f>
          </x14:formula1>
          <xm:sqref>C5 C26:C27 C9:C21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EF719-5891-0D48-B66E-3C7F38041D95}">
  <dimension ref="A2:AA51"/>
  <sheetViews>
    <sheetView showGridLines="0" zoomScale="64" zoomScaleNormal="64" workbookViewId="0"/>
  </sheetViews>
  <sheetFormatPr baseColWidth="10" defaultColWidth="15.140625" defaultRowHeight="23" customHeight="1"/>
  <cols>
    <col min="1" max="1" width="5.85546875" style="13" customWidth="1"/>
    <col min="2" max="2" width="25.5703125" style="13" customWidth="1"/>
    <col min="3" max="5" width="15.140625" style="13"/>
    <col min="6" max="6" width="4" style="13" customWidth="1"/>
    <col min="7" max="7" width="5.140625" style="13" customWidth="1"/>
    <col min="8" max="8" width="7.85546875" style="13" customWidth="1"/>
    <col min="9" max="9" width="5.140625" style="13" customWidth="1"/>
    <col min="10" max="10" width="7.85546875" style="13" customWidth="1"/>
    <col min="11" max="11" width="5.140625" style="13" customWidth="1"/>
    <col min="12" max="12" width="7.85546875" style="13" customWidth="1"/>
    <col min="13" max="13" width="5.140625" style="13" customWidth="1"/>
    <col min="14" max="14" width="7.85546875" style="13" customWidth="1"/>
    <col min="15" max="15" width="5.140625" style="13" customWidth="1"/>
    <col min="16" max="16" width="7.85546875" style="13" customWidth="1"/>
    <col min="17" max="17" width="5.140625" style="13" customWidth="1"/>
    <col min="18" max="18" width="7.85546875" style="13" customWidth="1"/>
    <col min="19" max="19" width="5.140625" style="13" customWidth="1"/>
    <col min="20" max="20" width="7.85546875" style="13" customWidth="1"/>
    <col min="21" max="21" width="5.140625" style="13" customWidth="1"/>
    <col min="22" max="22" width="7.85546875" style="13" customWidth="1"/>
    <col min="23" max="16384" width="15.140625" style="13"/>
  </cols>
  <sheetData>
    <row r="2" spans="1:27" ht="23" customHeight="1" thickBot="1">
      <c r="C2" s="72" t="s">
        <v>96</v>
      </c>
    </row>
    <row r="3" spans="1:27" ht="23" customHeight="1" thickBot="1">
      <c r="C3" s="13" t="s">
        <v>82</v>
      </c>
      <c r="X3" s="74">
        <f>IF(COUNTIF($C$7:$C$36, "&gt;=1000")&gt;10,10,IF(COUNTIF($C$7:$C$36, "&gt;=1000")&lt;2,1,COUNTIF($C$7:$C$36, "&gt;=1000")))</f>
        <v>1</v>
      </c>
    </row>
    <row r="4" spans="1:27" ht="23" customHeight="1">
      <c r="Y4" s="17"/>
    </row>
    <row r="5" spans="1:27" ht="23" customHeight="1">
      <c r="B5" s="80" t="s">
        <v>6</v>
      </c>
      <c r="C5" s="80" t="s">
        <v>0</v>
      </c>
      <c r="D5" s="80" t="s">
        <v>36</v>
      </c>
      <c r="E5" s="80" t="s">
        <v>37</v>
      </c>
      <c r="G5" s="77" t="s">
        <v>64</v>
      </c>
      <c r="H5" s="77"/>
      <c r="I5" s="77"/>
      <c r="J5" s="77"/>
      <c r="K5" s="77" t="s">
        <v>32</v>
      </c>
      <c r="L5" s="77"/>
      <c r="M5" s="77"/>
      <c r="N5" s="77"/>
      <c r="O5" s="77"/>
      <c r="P5" s="77"/>
      <c r="Q5" s="77"/>
      <c r="R5" s="77"/>
      <c r="S5" s="77" t="s">
        <v>67</v>
      </c>
      <c r="T5" s="77"/>
      <c r="U5" s="77"/>
      <c r="V5" s="77"/>
      <c r="W5" s="80" t="s">
        <v>2</v>
      </c>
      <c r="X5" s="80" t="s">
        <v>8</v>
      </c>
      <c r="Y5" s="80" t="s">
        <v>65</v>
      </c>
      <c r="Z5" s="81" t="s">
        <v>3</v>
      </c>
      <c r="AA5" s="81" t="s">
        <v>4</v>
      </c>
    </row>
    <row r="6" spans="1:27" ht="23" customHeight="1" thickBot="1">
      <c r="B6" s="78"/>
      <c r="C6" s="78"/>
      <c r="D6" s="78"/>
      <c r="E6" s="78"/>
      <c r="F6" s="25"/>
      <c r="G6" s="78" t="s">
        <v>52</v>
      </c>
      <c r="H6" s="78"/>
      <c r="I6" s="78" t="s">
        <v>51</v>
      </c>
      <c r="J6" s="78"/>
      <c r="K6" s="78" t="str">
        <f>初期設定!B30</f>
        <v>5と０のつく日</v>
      </c>
      <c r="L6" s="78"/>
      <c r="M6" s="78" t="str">
        <f>初期設定!B31</f>
        <v>ママ割</v>
      </c>
      <c r="N6" s="78"/>
      <c r="O6" s="78" t="str">
        <f>初期設定!B32</f>
        <v>勝った翌日</v>
      </c>
      <c r="P6" s="78"/>
      <c r="Q6" s="78" t="str">
        <f>初期設定!B33</f>
        <v>ウェブ検索</v>
      </c>
      <c r="R6" s="78"/>
      <c r="S6" s="78" t="s">
        <v>54</v>
      </c>
      <c r="T6" s="78"/>
      <c r="U6" s="78" t="s">
        <v>63</v>
      </c>
      <c r="V6" s="78"/>
      <c r="W6" s="78"/>
      <c r="X6" s="78"/>
      <c r="Y6" s="78"/>
      <c r="Z6" s="82"/>
      <c r="AA6" s="82"/>
    </row>
    <row r="7" spans="1:27" ht="23" customHeight="1">
      <c r="A7" s="13">
        <v>1</v>
      </c>
      <c r="B7" s="43"/>
      <c r="C7" s="40"/>
      <c r="D7" s="40"/>
      <c r="E7" s="30">
        <f>C7-D7</f>
        <v>0</v>
      </c>
      <c r="F7" s="26"/>
      <c r="G7" s="46"/>
      <c r="H7" s="44">
        <f>IF(G7=1,SPU計算!F4,0)</f>
        <v>0</v>
      </c>
      <c r="I7" s="46"/>
      <c r="J7" s="44">
        <f>IF(I7=1,SPU計算!J4,0)</f>
        <v>0</v>
      </c>
      <c r="K7" s="46"/>
      <c r="L7" s="44">
        <f>IF(K7=1,キャンペーン計算!G5,0)</f>
        <v>0</v>
      </c>
      <c r="M7" s="46"/>
      <c r="N7" s="44">
        <f>IF(M7=1,キャンペーン計算!J5,0)</f>
        <v>0</v>
      </c>
      <c r="O7" s="46"/>
      <c r="P7" s="44">
        <f>IF(O7=1,キャンペーン計算!M5,0)</f>
        <v>0</v>
      </c>
      <c r="Q7" s="46"/>
      <c r="R7" s="44">
        <f>IF(Q7=1,キャンペーン計算!P5,0)</f>
        <v>0</v>
      </c>
      <c r="S7" s="46"/>
      <c r="T7" s="44">
        <f t="shared" ref="T7:T36" si="0">W7*S7</f>
        <v>0</v>
      </c>
      <c r="U7" s="46"/>
      <c r="V7" s="44">
        <f>IF(U7="",0,INT(C7*(U7-1)/100))</f>
        <v>0</v>
      </c>
      <c r="W7" s="31">
        <f t="shared" ref="W7:W36" si="1">INT(C7*1/100)</f>
        <v>0</v>
      </c>
      <c r="X7" s="31">
        <f>IF(初期設定!$C$5="○",キャンペーン計算!D5,0)</f>
        <v>0</v>
      </c>
      <c r="Y7" s="31">
        <f>SPU獲得ポイント!W3</f>
        <v>0</v>
      </c>
      <c r="Z7" s="31">
        <f>IFERROR(H7+J7+L7+N7+P7+R7+T7+V7+W7+X7+Y7,"")</f>
        <v>0</v>
      </c>
      <c r="AA7" s="31">
        <f>IFERROR(C7-Z7,"")</f>
        <v>0</v>
      </c>
    </row>
    <row r="8" spans="1:27" ht="23" customHeight="1">
      <c r="A8" s="13">
        <v>2</v>
      </c>
      <c r="B8" s="37"/>
      <c r="C8" s="40"/>
      <c r="D8" s="38"/>
      <c r="E8" s="24">
        <f t="shared" ref="E8:E36" si="2">C8-D8</f>
        <v>0</v>
      </c>
      <c r="F8" s="26"/>
      <c r="G8" s="47"/>
      <c r="H8" s="44">
        <f>IF(G8=1,SPU計算!F5,0)</f>
        <v>0</v>
      </c>
      <c r="I8" s="47"/>
      <c r="J8" s="44">
        <f>IF(I8=1,SPU計算!J5,0)</f>
        <v>0</v>
      </c>
      <c r="K8" s="47"/>
      <c r="L8" s="44">
        <f>IF(K8=1,キャンペーン計算!G6,0)</f>
        <v>0</v>
      </c>
      <c r="M8" s="47"/>
      <c r="N8" s="44">
        <f>IF(M8=1,キャンペーン計算!J6,0)</f>
        <v>0</v>
      </c>
      <c r="O8" s="47"/>
      <c r="P8" s="44">
        <f>IF(O8=1,キャンペーン計算!M6,0)</f>
        <v>0</v>
      </c>
      <c r="Q8" s="47"/>
      <c r="R8" s="44">
        <f>IF(Q8=1,キャンペーン計算!P6,0)</f>
        <v>0</v>
      </c>
      <c r="S8" s="47"/>
      <c r="T8" s="45">
        <f t="shared" si="0"/>
        <v>0</v>
      </c>
      <c r="U8" s="47"/>
      <c r="V8" s="45">
        <f t="shared" ref="V8:V36" si="3">IF(U8="",0,INT(C8*(U8-1)/100))</f>
        <v>0</v>
      </c>
      <c r="W8" s="27">
        <f t="shared" si="1"/>
        <v>0</v>
      </c>
      <c r="X8" s="27">
        <f>IF(初期設定!$C$5="○",キャンペーン計算!D6,0)</f>
        <v>0</v>
      </c>
      <c r="Y8" s="27">
        <f>SPU獲得ポイント!W4</f>
        <v>0</v>
      </c>
      <c r="Z8" s="31">
        <f t="shared" ref="Z8:Z36" si="4">IFERROR(H8+J8+L8+N8+P8+R8+T8+V8+W8+X8+Y8,"")</f>
        <v>0</v>
      </c>
      <c r="AA8" s="31">
        <f t="shared" ref="AA8:AA36" si="5">IFERROR(C8-Z8,"")</f>
        <v>0</v>
      </c>
    </row>
    <row r="9" spans="1:27" ht="23" customHeight="1">
      <c r="A9" s="13">
        <v>3</v>
      </c>
      <c r="B9" s="37"/>
      <c r="C9" s="40"/>
      <c r="D9" s="38"/>
      <c r="E9" s="24">
        <f t="shared" si="2"/>
        <v>0</v>
      </c>
      <c r="F9" s="26"/>
      <c r="G9" s="47"/>
      <c r="H9" s="44">
        <f>IF(G9=1,SPU計算!F6,0)</f>
        <v>0</v>
      </c>
      <c r="I9" s="47"/>
      <c r="J9" s="44">
        <f>IF(I9=1,SPU計算!J6,0)</f>
        <v>0</v>
      </c>
      <c r="K9" s="47"/>
      <c r="L9" s="44">
        <f>IF(K9=1,キャンペーン計算!G7,0)</f>
        <v>0</v>
      </c>
      <c r="M9" s="47"/>
      <c r="N9" s="44">
        <f>IF(M9=1,キャンペーン計算!J7,0)</f>
        <v>0</v>
      </c>
      <c r="O9" s="47"/>
      <c r="P9" s="44">
        <f>IF(O9=1,キャンペーン計算!M7,0)</f>
        <v>0</v>
      </c>
      <c r="Q9" s="47"/>
      <c r="R9" s="44">
        <f>IF(Q9=1,キャンペーン計算!P7,0)</f>
        <v>0</v>
      </c>
      <c r="S9" s="47"/>
      <c r="T9" s="45">
        <f t="shared" si="0"/>
        <v>0</v>
      </c>
      <c r="U9" s="47"/>
      <c r="V9" s="45">
        <f t="shared" si="3"/>
        <v>0</v>
      </c>
      <c r="W9" s="27">
        <f t="shared" si="1"/>
        <v>0</v>
      </c>
      <c r="X9" s="27">
        <f>IF(初期設定!$C$5="○",キャンペーン計算!D7,0)</f>
        <v>0</v>
      </c>
      <c r="Y9" s="27">
        <f>SPU獲得ポイント!W5</f>
        <v>0</v>
      </c>
      <c r="Z9" s="31">
        <f t="shared" si="4"/>
        <v>0</v>
      </c>
      <c r="AA9" s="31">
        <f t="shared" si="5"/>
        <v>0</v>
      </c>
    </row>
    <row r="10" spans="1:27" ht="23" customHeight="1">
      <c r="A10" s="13">
        <v>4</v>
      </c>
      <c r="B10" s="37"/>
      <c r="C10" s="40"/>
      <c r="D10" s="38"/>
      <c r="E10" s="24">
        <f t="shared" si="2"/>
        <v>0</v>
      </c>
      <c r="F10" s="26"/>
      <c r="G10" s="47"/>
      <c r="H10" s="44">
        <f>IF(G10=1,SPU計算!F7,0)</f>
        <v>0</v>
      </c>
      <c r="I10" s="47"/>
      <c r="J10" s="44">
        <f>IF(I10=1,SPU計算!J7,0)</f>
        <v>0</v>
      </c>
      <c r="K10" s="47"/>
      <c r="L10" s="44">
        <f>IF(K10=1,キャンペーン計算!G8,0)</f>
        <v>0</v>
      </c>
      <c r="M10" s="47"/>
      <c r="N10" s="44">
        <f>IF(M10=1,キャンペーン計算!J8,0)</f>
        <v>0</v>
      </c>
      <c r="O10" s="47"/>
      <c r="P10" s="44">
        <f>IF(O10=1,キャンペーン計算!M8,0)</f>
        <v>0</v>
      </c>
      <c r="Q10" s="47"/>
      <c r="R10" s="44">
        <f>IF(Q10=1,キャンペーン計算!P8,0)</f>
        <v>0</v>
      </c>
      <c r="S10" s="47"/>
      <c r="T10" s="45">
        <f t="shared" si="0"/>
        <v>0</v>
      </c>
      <c r="U10" s="47"/>
      <c r="V10" s="45">
        <f t="shared" si="3"/>
        <v>0</v>
      </c>
      <c r="W10" s="27">
        <f t="shared" si="1"/>
        <v>0</v>
      </c>
      <c r="X10" s="27">
        <f>IF(初期設定!$C$5="○",キャンペーン計算!D8,0)</f>
        <v>0</v>
      </c>
      <c r="Y10" s="27">
        <f>SPU獲得ポイント!W6</f>
        <v>0</v>
      </c>
      <c r="Z10" s="31">
        <f t="shared" si="4"/>
        <v>0</v>
      </c>
      <c r="AA10" s="31">
        <f t="shared" si="5"/>
        <v>0</v>
      </c>
    </row>
    <row r="11" spans="1:27" ht="23" customHeight="1">
      <c r="A11" s="13">
        <v>5</v>
      </c>
      <c r="B11" s="37"/>
      <c r="C11" s="40"/>
      <c r="D11" s="38"/>
      <c r="E11" s="24">
        <f t="shared" si="2"/>
        <v>0</v>
      </c>
      <c r="F11" s="26"/>
      <c r="G11" s="47"/>
      <c r="H11" s="44">
        <f>IF(G11=1,SPU計算!F8,0)</f>
        <v>0</v>
      </c>
      <c r="I11" s="47"/>
      <c r="J11" s="44">
        <f>IF(I11=1,SPU計算!J8,0)</f>
        <v>0</v>
      </c>
      <c r="K11" s="47"/>
      <c r="L11" s="44">
        <f>IF(K11=1,キャンペーン計算!G9,0)</f>
        <v>0</v>
      </c>
      <c r="M11" s="47"/>
      <c r="N11" s="44">
        <f>IF(M11=1,キャンペーン計算!J9,0)</f>
        <v>0</v>
      </c>
      <c r="O11" s="47"/>
      <c r="P11" s="44">
        <f>IF(O11=1,キャンペーン計算!M9,0)</f>
        <v>0</v>
      </c>
      <c r="Q11" s="47"/>
      <c r="R11" s="44">
        <f>IF(Q11=1,キャンペーン計算!P9,0)</f>
        <v>0</v>
      </c>
      <c r="S11" s="47"/>
      <c r="T11" s="45">
        <f t="shared" si="0"/>
        <v>0</v>
      </c>
      <c r="U11" s="47"/>
      <c r="V11" s="45">
        <f t="shared" si="3"/>
        <v>0</v>
      </c>
      <c r="W11" s="27">
        <f t="shared" si="1"/>
        <v>0</v>
      </c>
      <c r="X11" s="27">
        <f>IF(初期設定!$C$5="○",キャンペーン計算!D9,0)</f>
        <v>0</v>
      </c>
      <c r="Y11" s="27">
        <f>SPU獲得ポイント!W7</f>
        <v>0</v>
      </c>
      <c r="Z11" s="31">
        <f t="shared" si="4"/>
        <v>0</v>
      </c>
      <c r="AA11" s="31">
        <f t="shared" si="5"/>
        <v>0</v>
      </c>
    </row>
    <row r="12" spans="1:27" ht="23" customHeight="1">
      <c r="A12" s="13">
        <v>6</v>
      </c>
      <c r="B12" s="37"/>
      <c r="C12" s="40"/>
      <c r="D12" s="38"/>
      <c r="E12" s="24">
        <f t="shared" si="2"/>
        <v>0</v>
      </c>
      <c r="F12" s="26"/>
      <c r="G12" s="47"/>
      <c r="H12" s="44">
        <f>IF(G12=1,SPU計算!F9,0)</f>
        <v>0</v>
      </c>
      <c r="I12" s="47"/>
      <c r="J12" s="44">
        <f>IF(I12=1,SPU計算!J9,0)</f>
        <v>0</v>
      </c>
      <c r="K12" s="47"/>
      <c r="L12" s="44">
        <f>IF(K12=1,キャンペーン計算!G10,0)</f>
        <v>0</v>
      </c>
      <c r="M12" s="47"/>
      <c r="N12" s="44">
        <f>IF(M12=1,キャンペーン計算!J10,0)</f>
        <v>0</v>
      </c>
      <c r="O12" s="47"/>
      <c r="P12" s="44">
        <f>IF(O12=1,キャンペーン計算!M10,0)</f>
        <v>0</v>
      </c>
      <c r="Q12" s="47"/>
      <c r="R12" s="44">
        <f>IF(Q12=1,キャンペーン計算!P10,0)</f>
        <v>0</v>
      </c>
      <c r="S12" s="47"/>
      <c r="T12" s="45">
        <f t="shared" si="0"/>
        <v>0</v>
      </c>
      <c r="U12" s="47"/>
      <c r="V12" s="45">
        <f t="shared" si="3"/>
        <v>0</v>
      </c>
      <c r="W12" s="27">
        <f t="shared" si="1"/>
        <v>0</v>
      </c>
      <c r="X12" s="27">
        <f>IF(初期設定!$C$5="○",キャンペーン計算!D10,0)</f>
        <v>0</v>
      </c>
      <c r="Y12" s="27">
        <f>SPU獲得ポイント!W8</f>
        <v>0</v>
      </c>
      <c r="Z12" s="31">
        <f t="shared" si="4"/>
        <v>0</v>
      </c>
      <c r="AA12" s="31">
        <f t="shared" si="5"/>
        <v>0</v>
      </c>
    </row>
    <row r="13" spans="1:27" ht="23" customHeight="1">
      <c r="A13" s="13">
        <v>7</v>
      </c>
      <c r="B13" s="37"/>
      <c r="C13" s="40"/>
      <c r="D13" s="38"/>
      <c r="E13" s="24">
        <f t="shared" si="2"/>
        <v>0</v>
      </c>
      <c r="F13" s="26"/>
      <c r="G13" s="47"/>
      <c r="H13" s="44">
        <f>IF(G13=1,SPU計算!F10,0)</f>
        <v>0</v>
      </c>
      <c r="I13" s="47"/>
      <c r="J13" s="44">
        <f>IF(I13=1,SPU計算!J10,0)</f>
        <v>0</v>
      </c>
      <c r="K13" s="47"/>
      <c r="L13" s="44">
        <f>IF(K13=1,キャンペーン計算!G11,0)</f>
        <v>0</v>
      </c>
      <c r="M13" s="47"/>
      <c r="N13" s="44">
        <f>IF(M13=1,キャンペーン計算!J11,0)</f>
        <v>0</v>
      </c>
      <c r="O13" s="47"/>
      <c r="P13" s="44">
        <f>IF(O13=1,キャンペーン計算!M11,0)</f>
        <v>0</v>
      </c>
      <c r="Q13" s="47"/>
      <c r="R13" s="44">
        <f>IF(Q13=1,キャンペーン計算!P11,0)</f>
        <v>0</v>
      </c>
      <c r="S13" s="47"/>
      <c r="T13" s="45">
        <f t="shared" si="0"/>
        <v>0</v>
      </c>
      <c r="U13" s="47"/>
      <c r="V13" s="45">
        <f t="shared" si="3"/>
        <v>0</v>
      </c>
      <c r="W13" s="27">
        <f t="shared" si="1"/>
        <v>0</v>
      </c>
      <c r="X13" s="27">
        <f>IF(初期設定!$C$5="○",キャンペーン計算!D11,0)</f>
        <v>0</v>
      </c>
      <c r="Y13" s="27">
        <f>SPU獲得ポイント!W9</f>
        <v>0</v>
      </c>
      <c r="Z13" s="31">
        <f t="shared" si="4"/>
        <v>0</v>
      </c>
      <c r="AA13" s="31">
        <f t="shared" si="5"/>
        <v>0</v>
      </c>
    </row>
    <row r="14" spans="1:27" ht="23" customHeight="1">
      <c r="A14" s="13">
        <v>8</v>
      </c>
      <c r="B14" s="37"/>
      <c r="C14" s="40"/>
      <c r="D14" s="38"/>
      <c r="E14" s="24">
        <f t="shared" si="2"/>
        <v>0</v>
      </c>
      <c r="F14" s="26"/>
      <c r="G14" s="47"/>
      <c r="H14" s="44">
        <f>IF(G14=1,SPU計算!F11,0)</f>
        <v>0</v>
      </c>
      <c r="I14" s="47"/>
      <c r="J14" s="44">
        <f>IF(I14=1,SPU計算!J11,0)</f>
        <v>0</v>
      </c>
      <c r="K14" s="47"/>
      <c r="L14" s="44">
        <f>IF(K14=1,キャンペーン計算!G12,0)</f>
        <v>0</v>
      </c>
      <c r="M14" s="47"/>
      <c r="N14" s="44">
        <f>IF(M14=1,キャンペーン計算!J12,0)</f>
        <v>0</v>
      </c>
      <c r="O14" s="47"/>
      <c r="P14" s="44">
        <f>IF(O14=1,キャンペーン計算!M12,0)</f>
        <v>0</v>
      </c>
      <c r="Q14" s="47"/>
      <c r="R14" s="44">
        <f>IF(Q14=1,キャンペーン計算!P12,0)</f>
        <v>0</v>
      </c>
      <c r="S14" s="47"/>
      <c r="T14" s="45">
        <f t="shared" si="0"/>
        <v>0</v>
      </c>
      <c r="U14" s="47"/>
      <c r="V14" s="45">
        <f t="shared" si="3"/>
        <v>0</v>
      </c>
      <c r="W14" s="27">
        <f t="shared" si="1"/>
        <v>0</v>
      </c>
      <c r="X14" s="27">
        <f>IF(初期設定!$C$5="○",キャンペーン計算!D12,0)</f>
        <v>0</v>
      </c>
      <c r="Y14" s="27">
        <f>SPU獲得ポイント!W10</f>
        <v>0</v>
      </c>
      <c r="Z14" s="31">
        <f t="shared" si="4"/>
        <v>0</v>
      </c>
      <c r="AA14" s="31">
        <f t="shared" si="5"/>
        <v>0</v>
      </c>
    </row>
    <row r="15" spans="1:27" ht="23" customHeight="1">
      <c r="A15" s="13">
        <v>9</v>
      </c>
      <c r="B15" s="37"/>
      <c r="C15" s="40"/>
      <c r="D15" s="38"/>
      <c r="E15" s="24">
        <f t="shared" si="2"/>
        <v>0</v>
      </c>
      <c r="F15" s="26"/>
      <c r="G15" s="47"/>
      <c r="H15" s="44">
        <f>IF(G15=1,SPU計算!F12,0)</f>
        <v>0</v>
      </c>
      <c r="I15" s="47"/>
      <c r="J15" s="44">
        <f>IF(I15=1,SPU計算!J12,0)</f>
        <v>0</v>
      </c>
      <c r="K15" s="47"/>
      <c r="L15" s="44">
        <f>IF(K15=1,キャンペーン計算!G13,0)</f>
        <v>0</v>
      </c>
      <c r="M15" s="47"/>
      <c r="N15" s="44">
        <f>IF(M15=1,キャンペーン計算!J13,0)</f>
        <v>0</v>
      </c>
      <c r="O15" s="47"/>
      <c r="P15" s="44">
        <f>IF(O15=1,キャンペーン計算!M13,0)</f>
        <v>0</v>
      </c>
      <c r="Q15" s="47"/>
      <c r="R15" s="44">
        <f>IF(Q15=1,キャンペーン計算!P13,0)</f>
        <v>0</v>
      </c>
      <c r="S15" s="47"/>
      <c r="T15" s="45">
        <f t="shared" si="0"/>
        <v>0</v>
      </c>
      <c r="U15" s="47"/>
      <c r="V15" s="45">
        <f t="shared" si="3"/>
        <v>0</v>
      </c>
      <c r="W15" s="27">
        <f t="shared" si="1"/>
        <v>0</v>
      </c>
      <c r="X15" s="27">
        <f>IF(初期設定!$C$5="○",キャンペーン計算!D13,0)</f>
        <v>0</v>
      </c>
      <c r="Y15" s="27">
        <f>SPU獲得ポイント!W11</f>
        <v>0</v>
      </c>
      <c r="Z15" s="31">
        <f t="shared" si="4"/>
        <v>0</v>
      </c>
      <c r="AA15" s="31">
        <f t="shared" si="5"/>
        <v>0</v>
      </c>
    </row>
    <row r="16" spans="1:27" ht="23" customHeight="1">
      <c r="A16" s="13">
        <v>10</v>
      </c>
      <c r="B16" s="37"/>
      <c r="C16" s="40"/>
      <c r="D16" s="38"/>
      <c r="E16" s="24">
        <f t="shared" si="2"/>
        <v>0</v>
      </c>
      <c r="F16" s="26"/>
      <c r="G16" s="47"/>
      <c r="H16" s="44">
        <f>IF(G16=1,SPU計算!F13,0)</f>
        <v>0</v>
      </c>
      <c r="I16" s="47"/>
      <c r="J16" s="44">
        <f>IF(I16=1,SPU計算!J13,0)</f>
        <v>0</v>
      </c>
      <c r="K16" s="47"/>
      <c r="L16" s="44">
        <f>IF(K16=1,キャンペーン計算!G14,0)</f>
        <v>0</v>
      </c>
      <c r="M16" s="47"/>
      <c r="N16" s="44">
        <f>IF(M16=1,キャンペーン計算!J14,0)</f>
        <v>0</v>
      </c>
      <c r="O16" s="47"/>
      <c r="P16" s="44">
        <f>IF(O16=1,キャンペーン計算!M14,0)</f>
        <v>0</v>
      </c>
      <c r="Q16" s="47"/>
      <c r="R16" s="44">
        <f>IF(Q16=1,キャンペーン計算!P14,0)</f>
        <v>0</v>
      </c>
      <c r="S16" s="47"/>
      <c r="T16" s="45">
        <f t="shared" si="0"/>
        <v>0</v>
      </c>
      <c r="U16" s="47"/>
      <c r="V16" s="45">
        <f t="shared" si="3"/>
        <v>0</v>
      </c>
      <c r="W16" s="27">
        <f t="shared" si="1"/>
        <v>0</v>
      </c>
      <c r="X16" s="27">
        <f>IF(初期設定!$C$5="○",キャンペーン計算!D14,0)</f>
        <v>0</v>
      </c>
      <c r="Y16" s="27">
        <f>SPU獲得ポイント!W12</f>
        <v>0</v>
      </c>
      <c r="Z16" s="31">
        <f t="shared" si="4"/>
        <v>0</v>
      </c>
      <c r="AA16" s="31">
        <f t="shared" si="5"/>
        <v>0</v>
      </c>
    </row>
    <row r="17" spans="1:27" ht="23" customHeight="1">
      <c r="A17" s="13">
        <v>11</v>
      </c>
      <c r="B17" s="37"/>
      <c r="C17" s="38"/>
      <c r="D17" s="38"/>
      <c r="E17" s="24">
        <f t="shared" si="2"/>
        <v>0</v>
      </c>
      <c r="F17" s="26"/>
      <c r="G17" s="47"/>
      <c r="H17" s="44">
        <f>IF(G17=1,SPU計算!F14,0)</f>
        <v>0</v>
      </c>
      <c r="I17" s="47"/>
      <c r="J17" s="44">
        <f>IF(I17=1,SPU計算!J14,0)</f>
        <v>0</v>
      </c>
      <c r="K17" s="47"/>
      <c r="L17" s="44">
        <f>IF(K17=1,キャンペーン計算!G15,0)</f>
        <v>0</v>
      </c>
      <c r="M17" s="47"/>
      <c r="N17" s="44">
        <f>IF(M17=1,キャンペーン計算!J15,0)</f>
        <v>0</v>
      </c>
      <c r="O17" s="47"/>
      <c r="P17" s="44">
        <f>IF(O17=1,キャンペーン計算!M15,0)</f>
        <v>0</v>
      </c>
      <c r="Q17" s="47"/>
      <c r="R17" s="44">
        <f>IF(Q17=1,キャンペーン計算!P15,0)</f>
        <v>0</v>
      </c>
      <c r="S17" s="47"/>
      <c r="T17" s="45">
        <f t="shared" si="0"/>
        <v>0</v>
      </c>
      <c r="U17" s="47"/>
      <c r="V17" s="45">
        <f t="shared" si="3"/>
        <v>0</v>
      </c>
      <c r="W17" s="27">
        <f t="shared" si="1"/>
        <v>0</v>
      </c>
      <c r="X17" s="27">
        <f>IF(初期設定!$C$5="○",キャンペーン計算!D15,0)</f>
        <v>0</v>
      </c>
      <c r="Y17" s="27">
        <f>SPU獲得ポイント!W13</f>
        <v>0</v>
      </c>
      <c r="Z17" s="31">
        <f t="shared" si="4"/>
        <v>0</v>
      </c>
      <c r="AA17" s="31">
        <f t="shared" si="5"/>
        <v>0</v>
      </c>
    </row>
    <row r="18" spans="1:27" ht="23" customHeight="1">
      <c r="A18" s="13">
        <v>12</v>
      </c>
      <c r="B18" s="37"/>
      <c r="C18" s="38"/>
      <c r="D18" s="38"/>
      <c r="E18" s="24">
        <f t="shared" si="2"/>
        <v>0</v>
      </c>
      <c r="F18" s="26"/>
      <c r="G18" s="47"/>
      <c r="H18" s="44">
        <f>IF(G18=1,SPU計算!F15,0)</f>
        <v>0</v>
      </c>
      <c r="I18" s="47"/>
      <c r="J18" s="44">
        <f>IF(I18=1,SPU計算!J15,0)</f>
        <v>0</v>
      </c>
      <c r="K18" s="47"/>
      <c r="L18" s="44">
        <f>IF(K18=1,キャンペーン計算!G16,0)</f>
        <v>0</v>
      </c>
      <c r="M18" s="47"/>
      <c r="N18" s="44">
        <f>IF(M18=1,キャンペーン計算!J16,0)</f>
        <v>0</v>
      </c>
      <c r="O18" s="47"/>
      <c r="P18" s="44">
        <f>IF(O18=1,キャンペーン計算!M16,0)</f>
        <v>0</v>
      </c>
      <c r="Q18" s="47"/>
      <c r="R18" s="44">
        <f>IF(Q18=1,キャンペーン計算!P16,0)</f>
        <v>0</v>
      </c>
      <c r="S18" s="47"/>
      <c r="T18" s="45">
        <f t="shared" si="0"/>
        <v>0</v>
      </c>
      <c r="U18" s="47"/>
      <c r="V18" s="45">
        <f t="shared" si="3"/>
        <v>0</v>
      </c>
      <c r="W18" s="27">
        <f t="shared" si="1"/>
        <v>0</v>
      </c>
      <c r="X18" s="27">
        <f>IF(初期設定!$C$5="○",キャンペーン計算!D16,0)</f>
        <v>0</v>
      </c>
      <c r="Y18" s="27">
        <f>SPU獲得ポイント!W14</f>
        <v>0</v>
      </c>
      <c r="Z18" s="31">
        <f t="shared" si="4"/>
        <v>0</v>
      </c>
      <c r="AA18" s="31">
        <f t="shared" si="5"/>
        <v>0</v>
      </c>
    </row>
    <row r="19" spans="1:27" ht="23" customHeight="1">
      <c r="A19" s="13">
        <v>13</v>
      </c>
      <c r="B19" s="37"/>
      <c r="C19" s="38"/>
      <c r="D19" s="38"/>
      <c r="E19" s="24">
        <f t="shared" si="2"/>
        <v>0</v>
      </c>
      <c r="F19" s="26"/>
      <c r="G19" s="47"/>
      <c r="H19" s="44">
        <f>IF(G19=1,SPU計算!F16,0)</f>
        <v>0</v>
      </c>
      <c r="I19" s="47"/>
      <c r="J19" s="44">
        <f>IF(I19=1,SPU計算!J16,0)</f>
        <v>0</v>
      </c>
      <c r="K19" s="47"/>
      <c r="L19" s="44">
        <f>IF(K19=1,キャンペーン計算!G17,0)</f>
        <v>0</v>
      </c>
      <c r="M19" s="47"/>
      <c r="N19" s="44">
        <f>IF(M19=1,キャンペーン計算!J17,0)</f>
        <v>0</v>
      </c>
      <c r="O19" s="47"/>
      <c r="P19" s="44">
        <f>IF(O19=1,キャンペーン計算!M17,0)</f>
        <v>0</v>
      </c>
      <c r="Q19" s="47"/>
      <c r="R19" s="44">
        <f>IF(Q19=1,キャンペーン計算!P17,0)</f>
        <v>0</v>
      </c>
      <c r="S19" s="47"/>
      <c r="T19" s="45">
        <f t="shared" si="0"/>
        <v>0</v>
      </c>
      <c r="U19" s="47"/>
      <c r="V19" s="45">
        <f t="shared" si="3"/>
        <v>0</v>
      </c>
      <c r="W19" s="27">
        <f t="shared" si="1"/>
        <v>0</v>
      </c>
      <c r="X19" s="27">
        <f>IF(初期設定!$C$5="○",キャンペーン計算!D17,0)</f>
        <v>0</v>
      </c>
      <c r="Y19" s="27">
        <f>SPU獲得ポイント!W15</f>
        <v>0</v>
      </c>
      <c r="Z19" s="31">
        <f t="shared" si="4"/>
        <v>0</v>
      </c>
      <c r="AA19" s="31">
        <f t="shared" si="5"/>
        <v>0</v>
      </c>
    </row>
    <row r="20" spans="1:27" ht="23" customHeight="1">
      <c r="A20" s="13">
        <v>14</v>
      </c>
      <c r="B20" s="37"/>
      <c r="C20" s="38"/>
      <c r="D20" s="38"/>
      <c r="E20" s="24">
        <f t="shared" si="2"/>
        <v>0</v>
      </c>
      <c r="F20" s="26"/>
      <c r="G20" s="47"/>
      <c r="H20" s="44">
        <f>IF(G20=1,SPU計算!F17,0)</f>
        <v>0</v>
      </c>
      <c r="I20" s="47"/>
      <c r="J20" s="44">
        <f>IF(I20=1,SPU計算!J17,0)</f>
        <v>0</v>
      </c>
      <c r="K20" s="47"/>
      <c r="L20" s="44">
        <f>IF(K20=1,キャンペーン計算!G18,0)</f>
        <v>0</v>
      </c>
      <c r="M20" s="47"/>
      <c r="N20" s="44">
        <f>IF(M20=1,キャンペーン計算!J18,0)</f>
        <v>0</v>
      </c>
      <c r="O20" s="47"/>
      <c r="P20" s="44">
        <f>IF(O20=1,キャンペーン計算!M18,0)</f>
        <v>0</v>
      </c>
      <c r="Q20" s="47"/>
      <c r="R20" s="44">
        <f>IF(Q20=1,キャンペーン計算!P18,0)</f>
        <v>0</v>
      </c>
      <c r="S20" s="47"/>
      <c r="T20" s="45">
        <f t="shared" si="0"/>
        <v>0</v>
      </c>
      <c r="U20" s="47"/>
      <c r="V20" s="45">
        <f t="shared" si="3"/>
        <v>0</v>
      </c>
      <c r="W20" s="27">
        <f t="shared" si="1"/>
        <v>0</v>
      </c>
      <c r="X20" s="27">
        <f>IF(初期設定!$C$5="○",キャンペーン計算!D18,0)</f>
        <v>0</v>
      </c>
      <c r="Y20" s="27">
        <f>SPU獲得ポイント!W16</f>
        <v>0</v>
      </c>
      <c r="Z20" s="31">
        <f t="shared" si="4"/>
        <v>0</v>
      </c>
      <c r="AA20" s="31">
        <f t="shared" si="5"/>
        <v>0</v>
      </c>
    </row>
    <row r="21" spans="1:27" ht="23" customHeight="1">
      <c r="A21" s="13">
        <v>15</v>
      </c>
      <c r="B21" s="37"/>
      <c r="C21" s="38"/>
      <c r="D21" s="38"/>
      <c r="E21" s="24">
        <f t="shared" si="2"/>
        <v>0</v>
      </c>
      <c r="F21" s="26"/>
      <c r="G21" s="47"/>
      <c r="H21" s="44">
        <f>IF(G21=1,SPU計算!F18,0)</f>
        <v>0</v>
      </c>
      <c r="I21" s="47"/>
      <c r="J21" s="44">
        <f>IF(I21=1,SPU計算!J18,0)</f>
        <v>0</v>
      </c>
      <c r="K21" s="47"/>
      <c r="L21" s="44">
        <f>IF(K21=1,キャンペーン計算!G19,0)</f>
        <v>0</v>
      </c>
      <c r="M21" s="47"/>
      <c r="N21" s="44">
        <f>IF(M21=1,キャンペーン計算!J19,0)</f>
        <v>0</v>
      </c>
      <c r="O21" s="47"/>
      <c r="P21" s="44">
        <f>IF(O21=1,キャンペーン計算!M19,0)</f>
        <v>0</v>
      </c>
      <c r="Q21" s="47"/>
      <c r="R21" s="44">
        <f>IF(Q21=1,キャンペーン計算!P19,0)</f>
        <v>0</v>
      </c>
      <c r="S21" s="47"/>
      <c r="T21" s="45">
        <f t="shared" si="0"/>
        <v>0</v>
      </c>
      <c r="U21" s="47"/>
      <c r="V21" s="45">
        <f t="shared" si="3"/>
        <v>0</v>
      </c>
      <c r="W21" s="27">
        <f t="shared" si="1"/>
        <v>0</v>
      </c>
      <c r="X21" s="27">
        <f>IF(初期設定!$C$5="○",キャンペーン計算!D19,0)</f>
        <v>0</v>
      </c>
      <c r="Y21" s="27">
        <f>SPU獲得ポイント!W17</f>
        <v>0</v>
      </c>
      <c r="Z21" s="31">
        <f t="shared" si="4"/>
        <v>0</v>
      </c>
      <c r="AA21" s="31">
        <f t="shared" si="5"/>
        <v>0</v>
      </c>
    </row>
    <row r="22" spans="1:27" ht="23" customHeight="1">
      <c r="A22" s="13">
        <v>16</v>
      </c>
      <c r="B22" s="37"/>
      <c r="C22" s="38"/>
      <c r="D22" s="39"/>
      <c r="E22" s="28">
        <f t="shared" si="2"/>
        <v>0</v>
      </c>
      <c r="F22" s="26"/>
      <c r="G22" s="47"/>
      <c r="H22" s="44">
        <f>IF(G22=1,SPU計算!F19,0)</f>
        <v>0</v>
      </c>
      <c r="I22" s="47"/>
      <c r="J22" s="44">
        <f>IF(I22=1,SPU計算!J19,0)</f>
        <v>0</v>
      </c>
      <c r="K22" s="49"/>
      <c r="L22" s="44">
        <f>IF(K22=1,キャンペーン計算!G20,0)</f>
        <v>0</v>
      </c>
      <c r="M22" s="49"/>
      <c r="N22" s="44">
        <f>IF(M22=1,キャンペーン計算!J20,0)</f>
        <v>0</v>
      </c>
      <c r="O22" s="49"/>
      <c r="P22" s="44">
        <f>IF(O22=1,キャンペーン計算!M20,0)</f>
        <v>0</v>
      </c>
      <c r="Q22" s="49"/>
      <c r="R22" s="44">
        <f>IF(Q22=1,キャンペーン計算!P20,0)</f>
        <v>0</v>
      </c>
      <c r="S22" s="49"/>
      <c r="T22" s="51">
        <f t="shared" si="0"/>
        <v>0</v>
      </c>
      <c r="U22" s="49"/>
      <c r="V22" s="51">
        <f t="shared" si="3"/>
        <v>0</v>
      </c>
      <c r="W22" s="29">
        <f t="shared" si="1"/>
        <v>0</v>
      </c>
      <c r="X22" s="27">
        <f>IF(初期設定!$C$5="○",キャンペーン計算!D20,0)</f>
        <v>0</v>
      </c>
      <c r="Y22" s="29">
        <f>SPU獲得ポイント!W18</f>
        <v>0</v>
      </c>
      <c r="Z22" s="31">
        <f t="shared" si="4"/>
        <v>0</v>
      </c>
      <c r="AA22" s="31">
        <f t="shared" si="5"/>
        <v>0</v>
      </c>
    </row>
    <row r="23" spans="1:27" ht="23" customHeight="1">
      <c r="A23" s="13">
        <v>17</v>
      </c>
      <c r="B23" s="37"/>
      <c r="C23" s="38"/>
      <c r="D23" s="38"/>
      <c r="E23" s="24">
        <f t="shared" si="2"/>
        <v>0</v>
      </c>
      <c r="F23" s="26"/>
      <c r="G23" s="47"/>
      <c r="H23" s="44">
        <f>IF(G23=1,SPU計算!F20,0)</f>
        <v>0</v>
      </c>
      <c r="I23" s="47"/>
      <c r="J23" s="44">
        <f>IF(I23=1,SPU計算!J20,0)</f>
        <v>0</v>
      </c>
      <c r="K23" s="47"/>
      <c r="L23" s="44">
        <f>IF(K23=1,キャンペーン計算!G21,0)</f>
        <v>0</v>
      </c>
      <c r="M23" s="47"/>
      <c r="N23" s="44">
        <f>IF(M23=1,キャンペーン計算!J21,0)</f>
        <v>0</v>
      </c>
      <c r="O23" s="47"/>
      <c r="P23" s="44">
        <f>IF(O23=1,キャンペーン計算!M21,0)</f>
        <v>0</v>
      </c>
      <c r="Q23" s="47"/>
      <c r="R23" s="44">
        <f>IF(Q23=1,キャンペーン計算!P21,0)</f>
        <v>0</v>
      </c>
      <c r="S23" s="47"/>
      <c r="T23" s="45">
        <f t="shared" si="0"/>
        <v>0</v>
      </c>
      <c r="U23" s="47"/>
      <c r="V23" s="45">
        <f t="shared" si="3"/>
        <v>0</v>
      </c>
      <c r="W23" s="27">
        <f t="shared" si="1"/>
        <v>0</v>
      </c>
      <c r="X23" s="27">
        <f>IF(初期設定!$C$5="○",キャンペーン計算!D21,0)</f>
        <v>0</v>
      </c>
      <c r="Y23" s="27">
        <f>SPU獲得ポイント!W19</f>
        <v>0</v>
      </c>
      <c r="Z23" s="31">
        <f t="shared" si="4"/>
        <v>0</v>
      </c>
      <c r="AA23" s="31">
        <f t="shared" si="5"/>
        <v>0</v>
      </c>
    </row>
    <row r="24" spans="1:27" ht="23" customHeight="1">
      <c r="A24" s="13">
        <v>18</v>
      </c>
      <c r="B24" s="37"/>
      <c r="C24" s="38"/>
      <c r="D24" s="40"/>
      <c r="E24" s="30">
        <f t="shared" si="2"/>
        <v>0</v>
      </c>
      <c r="F24" s="26"/>
      <c r="G24" s="47"/>
      <c r="H24" s="44">
        <f>IF(G24=1,SPU計算!F21,0)</f>
        <v>0</v>
      </c>
      <c r="I24" s="47"/>
      <c r="J24" s="44">
        <f>IF(I24=1,SPU計算!J21,0)</f>
        <v>0</v>
      </c>
      <c r="K24" s="50"/>
      <c r="L24" s="44">
        <f>IF(K24=1,キャンペーン計算!G22,0)</f>
        <v>0</v>
      </c>
      <c r="M24" s="50"/>
      <c r="N24" s="44">
        <f>IF(M24=1,キャンペーン計算!J22,0)</f>
        <v>0</v>
      </c>
      <c r="O24" s="50"/>
      <c r="P24" s="44">
        <f>IF(O24=1,キャンペーン計算!M22,0)</f>
        <v>0</v>
      </c>
      <c r="Q24" s="50"/>
      <c r="R24" s="44">
        <f>IF(Q24=1,キャンペーン計算!P22,0)</f>
        <v>0</v>
      </c>
      <c r="S24" s="50"/>
      <c r="T24" s="44">
        <f t="shared" si="0"/>
        <v>0</v>
      </c>
      <c r="U24" s="50"/>
      <c r="V24" s="44">
        <f t="shared" si="3"/>
        <v>0</v>
      </c>
      <c r="W24" s="31">
        <f t="shared" si="1"/>
        <v>0</v>
      </c>
      <c r="X24" s="27">
        <f>IF(初期設定!$C$5="○",キャンペーン計算!D22,0)</f>
        <v>0</v>
      </c>
      <c r="Y24" s="31">
        <f>SPU獲得ポイント!W20</f>
        <v>0</v>
      </c>
      <c r="Z24" s="31">
        <f t="shared" si="4"/>
        <v>0</v>
      </c>
      <c r="AA24" s="31">
        <f t="shared" si="5"/>
        <v>0</v>
      </c>
    </row>
    <row r="25" spans="1:27" ht="23" customHeight="1">
      <c r="A25" s="13">
        <v>19</v>
      </c>
      <c r="B25" s="37"/>
      <c r="C25" s="38"/>
      <c r="D25" s="38"/>
      <c r="E25" s="24">
        <f t="shared" si="2"/>
        <v>0</v>
      </c>
      <c r="F25" s="26"/>
      <c r="G25" s="47"/>
      <c r="H25" s="44">
        <f>IF(G25=1,SPU計算!F22,0)</f>
        <v>0</v>
      </c>
      <c r="I25" s="47"/>
      <c r="J25" s="44">
        <f>IF(I25=1,SPU計算!J22,0)</f>
        <v>0</v>
      </c>
      <c r="K25" s="47"/>
      <c r="L25" s="44">
        <f>IF(K25=1,キャンペーン計算!G23,0)</f>
        <v>0</v>
      </c>
      <c r="M25" s="47"/>
      <c r="N25" s="44">
        <f>IF(M25=1,キャンペーン計算!J23,0)</f>
        <v>0</v>
      </c>
      <c r="O25" s="47"/>
      <c r="P25" s="44">
        <f>IF(O25=1,キャンペーン計算!M23,0)</f>
        <v>0</v>
      </c>
      <c r="Q25" s="47"/>
      <c r="R25" s="44">
        <f>IF(Q25=1,キャンペーン計算!P23,0)</f>
        <v>0</v>
      </c>
      <c r="S25" s="47"/>
      <c r="T25" s="45">
        <f t="shared" si="0"/>
        <v>0</v>
      </c>
      <c r="U25" s="47"/>
      <c r="V25" s="45">
        <f t="shared" si="3"/>
        <v>0</v>
      </c>
      <c r="W25" s="27">
        <f t="shared" si="1"/>
        <v>0</v>
      </c>
      <c r="X25" s="27">
        <f>IF(初期設定!$C$5="○",キャンペーン計算!D23,0)</f>
        <v>0</v>
      </c>
      <c r="Y25" s="27">
        <f>SPU獲得ポイント!W21</f>
        <v>0</v>
      </c>
      <c r="Z25" s="31">
        <f t="shared" si="4"/>
        <v>0</v>
      </c>
      <c r="AA25" s="31">
        <f t="shared" si="5"/>
        <v>0</v>
      </c>
    </row>
    <row r="26" spans="1:27" ht="23" customHeight="1">
      <c r="A26" s="13">
        <v>20</v>
      </c>
      <c r="B26" s="37"/>
      <c r="C26" s="38"/>
      <c r="D26" s="38"/>
      <c r="E26" s="24">
        <f t="shared" si="2"/>
        <v>0</v>
      </c>
      <c r="F26" s="26"/>
      <c r="G26" s="47"/>
      <c r="H26" s="44">
        <f>IF(G26=1,SPU計算!F23,0)</f>
        <v>0</v>
      </c>
      <c r="I26" s="47"/>
      <c r="J26" s="44">
        <f>IF(I26=1,SPU計算!J23,0)</f>
        <v>0</v>
      </c>
      <c r="K26" s="47"/>
      <c r="L26" s="44">
        <f>IF(K26=1,キャンペーン計算!G24,0)</f>
        <v>0</v>
      </c>
      <c r="M26" s="47"/>
      <c r="N26" s="44">
        <f>IF(M26=1,キャンペーン計算!J24,0)</f>
        <v>0</v>
      </c>
      <c r="O26" s="47"/>
      <c r="P26" s="44">
        <f>IF(O26=1,キャンペーン計算!M24,0)</f>
        <v>0</v>
      </c>
      <c r="Q26" s="47"/>
      <c r="R26" s="44">
        <f>IF(Q26=1,キャンペーン計算!P24,0)</f>
        <v>0</v>
      </c>
      <c r="S26" s="47"/>
      <c r="T26" s="45">
        <f t="shared" si="0"/>
        <v>0</v>
      </c>
      <c r="U26" s="47"/>
      <c r="V26" s="45">
        <f t="shared" si="3"/>
        <v>0</v>
      </c>
      <c r="W26" s="27">
        <f t="shared" si="1"/>
        <v>0</v>
      </c>
      <c r="X26" s="27">
        <f>IF(初期設定!$C$5="○",キャンペーン計算!D24,0)</f>
        <v>0</v>
      </c>
      <c r="Y26" s="27">
        <f>SPU獲得ポイント!W22</f>
        <v>0</v>
      </c>
      <c r="Z26" s="31">
        <f t="shared" si="4"/>
        <v>0</v>
      </c>
      <c r="AA26" s="31">
        <f t="shared" si="5"/>
        <v>0</v>
      </c>
    </row>
    <row r="27" spans="1:27" ht="23" customHeight="1">
      <c r="A27" s="13">
        <v>21</v>
      </c>
      <c r="B27" s="37"/>
      <c r="C27" s="38"/>
      <c r="D27" s="38"/>
      <c r="E27" s="24">
        <f t="shared" si="2"/>
        <v>0</v>
      </c>
      <c r="F27" s="26"/>
      <c r="G27" s="47"/>
      <c r="H27" s="44">
        <f>IF(G27=1,SPU計算!F24,0)</f>
        <v>0</v>
      </c>
      <c r="I27" s="47"/>
      <c r="J27" s="44">
        <f>IF(I27=1,SPU計算!J24,0)</f>
        <v>0</v>
      </c>
      <c r="K27" s="47"/>
      <c r="L27" s="44">
        <f>IF(K27=1,キャンペーン計算!G25,0)</f>
        <v>0</v>
      </c>
      <c r="M27" s="47"/>
      <c r="N27" s="44">
        <f>IF(M27=1,キャンペーン計算!J25,0)</f>
        <v>0</v>
      </c>
      <c r="O27" s="47"/>
      <c r="P27" s="44">
        <f>IF(O27=1,キャンペーン計算!M25,0)</f>
        <v>0</v>
      </c>
      <c r="Q27" s="47"/>
      <c r="R27" s="44">
        <f>IF(Q27=1,キャンペーン計算!P25,0)</f>
        <v>0</v>
      </c>
      <c r="S27" s="47"/>
      <c r="T27" s="45">
        <f t="shared" si="0"/>
        <v>0</v>
      </c>
      <c r="U27" s="47"/>
      <c r="V27" s="45">
        <f t="shared" si="3"/>
        <v>0</v>
      </c>
      <c r="W27" s="27">
        <f t="shared" si="1"/>
        <v>0</v>
      </c>
      <c r="X27" s="27">
        <f>IF(初期設定!$C$5="○",キャンペーン計算!D25,0)</f>
        <v>0</v>
      </c>
      <c r="Y27" s="27">
        <f>SPU獲得ポイント!W23</f>
        <v>0</v>
      </c>
      <c r="Z27" s="31">
        <f t="shared" si="4"/>
        <v>0</v>
      </c>
      <c r="AA27" s="31">
        <f t="shared" si="5"/>
        <v>0</v>
      </c>
    </row>
    <row r="28" spans="1:27" ht="23" customHeight="1">
      <c r="A28" s="13">
        <v>22</v>
      </c>
      <c r="B28" s="37"/>
      <c r="C28" s="38"/>
      <c r="D28" s="38"/>
      <c r="E28" s="24">
        <f t="shared" si="2"/>
        <v>0</v>
      </c>
      <c r="F28" s="26"/>
      <c r="G28" s="47"/>
      <c r="H28" s="44">
        <f>IF(G28=1,SPU計算!F25,0)</f>
        <v>0</v>
      </c>
      <c r="I28" s="47"/>
      <c r="J28" s="44">
        <f>IF(I28=1,SPU計算!J25,0)</f>
        <v>0</v>
      </c>
      <c r="K28" s="47"/>
      <c r="L28" s="44">
        <f>IF(K28=1,キャンペーン計算!G26,0)</f>
        <v>0</v>
      </c>
      <c r="M28" s="47"/>
      <c r="N28" s="44">
        <f>IF(M28=1,キャンペーン計算!J26,0)</f>
        <v>0</v>
      </c>
      <c r="O28" s="47"/>
      <c r="P28" s="44">
        <f>IF(O28=1,キャンペーン計算!M26,0)</f>
        <v>0</v>
      </c>
      <c r="Q28" s="47"/>
      <c r="R28" s="44">
        <f>IF(Q28=1,キャンペーン計算!P26,0)</f>
        <v>0</v>
      </c>
      <c r="S28" s="47"/>
      <c r="T28" s="45">
        <f t="shared" si="0"/>
        <v>0</v>
      </c>
      <c r="U28" s="47"/>
      <c r="V28" s="45">
        <f t="shared" si="3"/>
        <v>0</v>
      </c>
      <c r="W28" s="27">
        <f t="shared" si="1"/>
        <v>0</v>
      </c>
      <c r="X28" s="27">
        <f>IF(初期設定!$C$5="○",キャンペーン計算!D26,0)</f>
        <v>0</v>
      </c>
      <c r="Y28" s="27">
        <f>SPU獲得ポイント!W24</f>
        <v>0</v>
      </c>
      <c r="Z28" s="31">
        <f t="shared" si="4"/>
        <v>0</v>
      </c>
      <c r="AA28" s="31">
        <f t="shared" si="5"/>
        <v>0</v>
      </c>
    </row>
    <row r="29" spans="1:27" ht="23" customHeight="1">
      <c r="A29" s="13">
        <v>23</v>
      </c>
      <c r="B29" s="37"/>
      <c r="C29" s="38"/>
      <c r="D29" s="38"/>
      <c r="E29" s="24">
        <f t="shared" si="2"/>
        <v>0</v>
      </c>
      <c r="F29" s="26"/>
      <c r="G29" s="47"/>
      <c r="H29" s="44">
        <f>IF(G29=1,SPU計算!F26,0)</f>
        <v>0</v>
      </c>
      <c r="I29" s="47"/>
      <c r="J29" s="44">
        <f>IF(I29=1,SPU計算!J26,0)</f>
        <v>0</v>
      </c>
      <c r="K29" s="47"/>
      <c r="L29" s="44">
        <f>IF(K29=1,キャンペーン計算!G27,0)</f>
        <v>0</v>
      </c>
      <c r="M29" s="47"/>
      <c r="N29" s="44">
        <f>IF(M29=1,キャンペーン計算!J27,0)</f>
        <v>0</v>
      </c>
      <c r="O29" s="47"/>
      <c r="P29" s="44">
        <f>IF(O29=1,キャンペーン計算!M27,0)</f>
        <v>0</v>
      </c>
      <c r="Q29" s="47"/>
      <c r="R29" s="44">
        <f>IF(Q29=1,キャンペーン計算!P27,0)</f>
        <v>0</v>
      </c>
      <c r="S29" s="47"/>
      <c r="T29" s="45">
        <f t="shared" si="0"/>
        <v>0</v>
      </c>
      <c r="U29" s="47"/>
      <c r="V29" s="45">
        <f t="shared" si="3"/>
        <v>0</v>
      </c>
      <c r="W29" s="27">
        <f t="shared" si="1"/>
        <v>0</v>
      </c>
      <c r="X29" s="27">
        <f>IF(初期設定!$C$5="○",キャンペーン計算!D27,0)</f>
        <v>0</v>
      </c>
      <c r="Y29" s="27">
        <f>SPU獲得ポイント!W25</f>
        <v>0</v>
      </c>
      <c r="Z29" s="31">
        <f t="shared" si="4"/>
        <v>0</v>
      </c>
      <c r="AA29" s="31">
        <f t="shared" si="5"/>
        <v>0</v>
      </c>
    </row>
    <row r="30" spans="1:27" ht="23" customHeight="1">
      <c r="A30" s="13">
        <v>24</v>
      </c>
      <c r="B30" s="37"/>
      <c r="C30" s="38"/>
      <c r="D30" s="38"/>
      <c r="E30" s="24">
        <f t="shared" si="2"/>
        <v>0</v>
      </c>
      <c r="F30" s="26"/>
      <c r="G30" s="47"/>
      <c r="H30" s="44">
        <f>IF(G30=1,SPU計算!F27,0)</f>
        <v>0</v>
      </c>
      <c r="I30" s="47"/>
      <c r="J30" s="44">
        <f>IF(I30=1,SPU計算!J27,0)</f>
        <v>0</v>
      </c>
      <c r="K30" s="47"/>
      <c r="L30" s="44">
        <f>IF(K30=1,キャンペーン計算!G28,0)</f>
        <v>0</v>
      </c>
      <c r="M30" s="47"/>
      <c r="N30" s="44">
        <f>IF(M30=1,キャンペーン計算!J28,0)</f>
        <v>0</v>
      </c>
      <c r="O30" s="47"/>
      <c r="P30" s="44">
        <f>IF(O30=1,キャンペーン計算!M28,0)</f>
        <v>0</v>
      </c>
      <c r="Q30" s="47"/>
      <c r="R30" s="44">
        <f>IF(Q30=1,キャンペーン計算!P28,0)</f>
        <v>0</v>
      </c>
      <c r="S30" s="47"/>
      <c r="T30" s="45">
        <f t="shared" si="0"/>
        <v>0</v>
      </c>
      <c r="U30" s="47"/>
      <c r="V30" s="45">
        <f t="shared" si="3"/>
        <v>0</v>
      </c>
      <c r="W30" s="27">
        <f t="shared" si="1"/>
        <v>0</v>
      </c>
      <c r="X30" s="27">
        <f>IF(初期設定!$C$5="○",キャンペーン計算!D28,0)</f>
        <v>0</v>
      </c>
      <c r="Y30" s="27">
        <f>SPU獲得ポイント!W26</f>
        <v>0</v>
      </c>
      <c r="Z30" s="31">
        <f t="shared" si="4"/>
        <v>0</v>
      </c>
      <c r="AA30" s="31">
        <f t="shared" si="5"/>
        <v>0</v>
      </c>
    </row>
    <row r="31" spans="1:27" ht="23" customHeight="1">
      <c r="A31" s="13">
        <v>25</v>
      </c>
      <c r="B31" s="37"/>
      <c r="C31" s="38"/>
      <c r="D31" s="38"/>
      <c r="E31" s="24">
        <f t="shared" si="2"/>
        <v>0</v>
      </c>
      <c r="F31" s="26"/>
      <c r="G31" s="47"/>
      <c r="H31" s="44">
        <f>IF(G31=1,SPU計算!F28,0)</f>
        <v>0</v>
      </c>
      <c r="I31" s="47"/>
      <c r="J31" s="44">
        <f>IF(I31=1,SPU計算!J28,0)</f>
        <v>0</v>
      </c>
      <c r="K31" s="47"/>
      <c r="L31" s="44">
        <f>IF(K31=1,キャンペーン計算!G29,0)</f>
        <v>0</v>
      </c>
      <c r="M31" s="47"/>
      <c r="N31" s="44">
        <f>IF(M31=1,キャンペーン計算!J29,0)</f>
        <v>0</v>
      </c>
      <c r="O31" s="47"/>
      <c r="P31" s="44">
        <f>IF(O31=1,キャンペーン計算!M29,0)</f>
        <v>0</v>
      </c>
      <c r="Q31" s="47"/>
      <c r="R31" s="44">
        <f>IF(Q31=1,キャンペーン計算!P29,0)</f>
        <v>0</v>
      </c>
      <c r="S31" s="47"/>
      <c r="T31" s="45">
        <f t="shared" si="0"/>
        <v>0</v>
      </c>
      <c r="U31" s="47"/>
      <c r="V31" s="45">
        <f t="shared" si="3"/>
        <v>0</v>
      </c>
      <c r="W31" s="27">
        <f t="shared" si="1"/>
        <v>0</v>
      </c>
      <c r="X31" s="27">
        <f>IF(初期設定!$C$5="○",キャンペーン計算!D29,0)</f>
        <v>0</v>
      </c>
      <c r="Y31" s="27">
        <f>SPU獲得ポイント!W27</f>
        <v>0</v>
      </c>
      <c r="Z31" s="31">
        <f t="shared" si="4"/>
        <v>0</v>
      </c>
      <c r="AA31" s="31">
        <f t="shared" si="5"/>
        <v>0</v>
      </c>
    </row>
    <row r="32" spans="1:27" ht="23" customHeight="1">
      <c r="A32" s="13">
        <v>26</v>
      </c>
      <c r="B32" s="37"/>
      <c r="C32" s="38"/>
      <c r="D32" s="38"/>
      <c r="E32" s="24">
        <f t="shared" si="2"/>
        <v>0</v>
      </c>
      <c r="F32" s="26"/>
      <c r="G32" s="47"/>
      <c r="H32" s="44">
        <f>IF(G32=1,SPU計算!F29,0)</f>
        <v>0</v>
      </c>
      <c r="I32" s="47"/>
      <c r="J32" s="44">
        <f>IF(I32=1,SPU計算!J29,0)</f>
        <v>0</v>
      </c>
      <c r="K32" s="47"/>
      <c r="L32" s="44">
        <f>IF(K32=1,キャンペーン計算!G30,0)</f>
        <v>0</v>
      </c>
      <c r="M32" s="47"/>
      <c r="N32" s="44">
        <f>IF(M32=1,キャンペーン計算!J30,0)</f>
        <v>0</v>
      </c>
      <c r="O32" s="47"/>
      <c r="P32" s="44">
        <f>IF(O32=1,キャンペーン計算!M30,0)</f>
        <v>0</v>
      </c>
      <c r="Q32" s="47"/>
      <c r="R32" s="44">
        <f>IF(Q32=1,キャンペーン計算!P30,0)</f>
        <v>0</v>
      </c>
      <c r="S32" s="47"/>
      <c r="T32" s="45">
        <f t="shared" si="0"/>
        <v>0</v>
      </c>
      <c r="U32" s="47"/>
      <c r="V32" s="45">
        <f t="shared" si="3"/>
        <v>0</v>
      </c>
      <c r="W32" s="27">
        <f t="shared" si="1"/>
        <v>0</v>
      </c>
      <c r="X32" s="27">
        <f>IF(初期設定!$C$5="○",キャンペーン計算!D30,0)</f>
        <v>0</v>
      </c>
      <c r="Y32" s="27">
        <f>SPU獲得ポイント!W28</f>
        <v>0</v>
      </c>
      <c r="Z32" s="31">
        <f t="shared" si="4"/>
        <v>0</v>
      </c>
      <c r="AA32" s="31">
        <f t="shared" si="5"/>
        <v>0</v>
      </c>
    </row>
    <row r="33" spans="1:27" ht="23" customHeight="1">
      <c r="A33" s="13">
        <v>27</v>
      </c>
      <c r="B33" s="37"/>
      <c r="C33" s="38"/>
      <c r="D33" s="38"/>
      <c r="E33" s="24">
        <f t="shared" si="2"/>
        <v>0</v>
      </c>
      <c r="F33" s="26"/>
      <c r="G33" s="47"/>
      <c r="H33" s="44">
        <f>IF(G33=1,SPU計算!F30,0)</f>
        <v>0</v>
      </c>
      <c r="I33" s="47"/>
      <c r="J33" s="44">
        <f>IF(I33=1,SPU計算!J30,0)</f>
        <v>0</v>
      </c>
      <c r="K33" s="47"/>
      <c r="L33" s="44">
        <f>IF(K33=1,キャンペーン計算!G31,0)</f>
        <v>0</v>
      </c>
      <c r="M33" s="47"/>
      <c r="N33" s="44">
        <f>IF(M33=1,キャンペーン計算!J31,0)</f>
        <v>0</v>
      </c>
      <c r="O33" s="47"/>
      <c r="P33" s="44">
        <f>IF(O33=1,キャンペーン計算!M31,0)</f>
        <v>0</v>
      </c>
      <c r="Q33" s="47"/>
      <c r="R33" s="44">
        <f>IF(Q33=1,キャンペーン計算!P31,0)</f>
        <v>0</v>
      </c>
      <c r="S33" s="47"/>
      <c r="T33" s="45">
        <f t="shared" si="0"/>
        <v>0</v>
      </c>
      <c r="U33" s="47"/>
      <c r="V33" s="45">
        <f t="shared" si="3"/>
        <v>0</v>
      </c>
      <c r="W33" s="27">
        <f t="shared" si="1"/>
        <v>0</v>
      </c>
      <c r="X33" s="27">
        <f>IF(初期設定!$C$5="○",キャンペーン計算!D31,0)</f>
        <v>0</v>
      </c>
      <c r="Y33" s="27">
        <f>SPU獲得ポイント!W29</f>
        <v>0</v>
      </c>
      <c r="Z33" s="31">
        <f t="shared" si="4"/>
        <v>0</v>
      </c>
      <c r="AA33" s="31">
        <f t="shared" si="5"/>
        <v>0</v>
      </c>
    </row>
    <row r="34" spans="1:27" ht="23" customHeight="1">
      <c r="A34" s="13">
        <v>28</v>
      </c>
      <c r="B34" s="37"/>
      <c r="C34" s="38"/>
      <c r="D34" s="38"/>
      <c r="E34" s="24">
        <f t="shared" si="2"/>
        <v>0</v>
      </c>
      <c r="F34" s="26"/>
      <c r="G34" s="47"/>
      <c r="H34" s="44">
        <f>IF(G34=1,SPU計算!F31,0)</f>
        <v>0</v>
      </c>
      <c r="I34" s="47"/>
      <c r="J34" s="44">
        <f>IF(I34=1,SPU計算!J31,0)</f>
        <v>0</v>
      </c>
      <c r="K34" s="47"/>
      <c r="L34" s="44">
        <f>IF(K34=1,キャンペーン計算!G32,0)</f>
        <v>0</v>
      </c>
      <c r="M34" s="47"/>
      <c r="N34" s="44">
        <f>IF(M34=1,キャンペーン計算!J32,0)</f>
        <v>0</v>
      </c>
      <c r="O34" s="47"/>
      <c r="P34" s="44">
        <f>IF(O34=1,キャンペーン計算!M32,0)</f>
        <v>0</v>
      </c>
      <c r="Q34" s="47"/>
      <c r="R34" s="44">
        <f>IF(Q34=1,キャンペーン計算!P32,0)</f>
        <v>0</v>
      </c>
      <c r="S34" s="47"/>
      <c r="T34" s="45">
        <f t="shared" si="0"/>
        <v>0</v>
      </c>
      <c r="U34" s="47"/>
      <c r="V34" s="45">
        <f t="shared" si="3"/>
        <v>0</v>
      </c>
      <c r="W34" s="27">
        <f t="shared" si="1"/>
        <v>0</v>
      </c>
      <c r="X34" s="27">
        <f>IF(初期設定!$C$5="○",キャンペーン計算!D32,0)</f>
        <v>0</v>
      </c>
      <c r="Y34" s="27">
        <f>SPU獲得ポイント!W30</f>
        <v>0</v>
      </c>
      <c r="Z34" s="31">
        <f t="shared" si="4"/>
        <v>0</v>
      </c>
      <c r="AA34" s="31">
        <f t="shared" si="5"/>
        <v>0</v>
      </c>
    </row>
    <row r="35" spans="1:27" ht="23" customHeight="1">
      <c r="A35" s="13">
        <v>29</v>
      </c>
      <c r="B35" s="37"/>
      <c r="C35" s="38"/>
      <c r="D35" s="38"/>
      <c r="E35" s="24">
        <f t="shared" si="2"/>
        <v>0</v>
      </c>
      <c r="F35" s="26"/>
      <c r="G35" s="47"/>
      <c r="H35" s="44">
        <f>IF(G35=1,SPU計算!F32,0)</f>
        <v>0</v>
      </c>
      <c r="I35" s="47"/>
      <c r="J35" s="44">
        <f>IF(I35=1,SPU計算!J32,0)</f>
        <v>0</v>
      </c>
      <c r="K35" s="47"/>
      <c r="L35" s="44">
        <f>IF(K35=1,キャンペーン計算!G33,0)</f>
        <v>0</v>
      </c>
      <c r="M35" s="47"/>
      <c r="N35" s="44">
        <f>IF(M35=1,キャンペーン計算!J33,0)</f>
        <v>0</v>
      </c>
      <c r="O35" s="47"/>
      <c r="P35" s="44">
        <f>IF(O35=1,キャンペーン計算!M33,0)</f>
        <v>0</v>
      </c>
      <c r="Q35" s="47"/>
      <c r="R35" s="44">
        <f>IF(Q35=1,キャンペーン計算!P33,0)</f>
        <v>0</v>
      </c>
      <c r="S35" s="47"/>
      <c r="T35" s="45">
        <f t="shared" si="0"/>
        <v>0</v>
      </c>
      <c r="U35" s="47"/>
      <c r="V35" s="45">
        <f t="shared" si="3"/>
        <v>0</v>
      </c>
      <c r="W35" s="27">
        <f t="shared" si="1"/>
        <v>0</v>
      </c>
      <c r="X35" s="27">
        <f>IF(初期設定!$C$5="○",キャンペーン計算!D33,0)</f>
        <v>0</v>
      </c>
      <c r="Y35" s="27">
        <f>SPU獲得ポイント!W31</f>
        <v>0</v>
      </c>
      <c r="Z35" s="31">
        <f t="shared" si="4"/>
        <v>0</v>
      </c>
      <c r="AA35" s="31">
        <f t="shared" si="5"/>
        <v>0</v>
      </c>
    </row>
    <row r="36" spans="1:27" ht="23" customHeight="1" thickBot="1">
      <c r="A36" s="13">
        <v>30</v>
      </c>
      <c r="B36" s="41"/>
      <c r="C36" s="42"/>
      <c r="D36" s="42"/>
      <c r="E36" s="32">
        <f t="shared" si="2"/>
        <v>0</v>
      </c>
      <c r="F36" s="26"/>
      <c r="G36" s="48"/>
      <c r="H36" s="44">
        <f>IF(G36=1,SPU計算!F33,0)</f>
        <v>0</v>
      </c>
      <c r="I36" s="48"/>
      <c r="J36" s="44">
        <f>IF(I36=1,SPU計算!J33,0)</f>
        <v>0</v>
      </c>
      <c r="K36" s="48"/>
      <c r="L36" s="44">
        <f>IF(K36=1,キャンペーン計算!G34,0)</f>
        <v>0</v>
      </c>
      <c r="M36" s="48"/>
      <c r="N36" s="44">
        <f>IF(M36=1,キャンペーン計算!J34,0)</f>
        <v>0</v>
      </c>
      <c r="O36" s="48"/>
      <c r="P36" s="44">
        <f>IF(O36=1,キャンペーン計算!M34,0)</f>
        <v>0</v>
      </c>
      <c r="Q36" s="48"/>
      <c r="R36" s="44">
        <f>IF(Q36=1,キャンペーン計算!P34,0)</f>
        <v>0</v>
      </c>
      <c r="S36" s="48"/>
      <c r="T36" s="52">
        <f t="shared" si="0"/>
        <v>0</v>
      </c>
      <c r="U36" s="48"/>
      <c r="V36" s="52">
        <f t="shared" si="3"/>
        <v>0</v>
      </c>
      <c r="W36" s="33">
        <f t="shared" si="1"/>
        <v>0</v>
      </c>
      <c r="X36" s="33">
        <f>IF(初期設定!$C$5="○",キャンペーン計算!D34,0)</f>
        <v>0</v>
      </c>
      <c r="Y36" s="33">
        <f>SPU獲得ポイント!W32</f>
        <v>0</v>
      </c>
      <c r="Z36" s="33">
        <f t="shared" si="4"/>
        <v>0</v>
      </c>
      <c r="AA36" s="33">
        <f t="shared" si="5"/>
        <v>0</v>
      </c>
    </row>
    <row r="37" spans="1:27" ht="23" customHeight="1">
      <c r="B37" s="34" t="s">
        <v>7</v>
      </c>
      <c r="C37" s="31">
        <f>SUM(C7:C36)</f>
        <v>0</v>
      </c>
      <c r="D37" s="31">
        <f>SUM(D7:D36)</f>
        <v>0</v>
      </c>
      <c r="E37" s="31">
        <f>SUM(E7:E36)</f>
        <v>0</v>
      </c>
      <c r="F37" s="26"/>
      <c r="G37" s="75">
        <f t="shared" ref="G37" si="6">SUM(H7:H36)</f>
        <v>0</v>
      </c>
      <c r="H37" s="76"/>
      <c r="I37" s="75">
        <f t="shared" ref="I37" si="7">SUM(J7:J36)</f>
        <v>0</v>
      </c>
      <c r="J37" s="76"/>
      <c r="K37" s="75">
        <f>SUM(L7:L36)</f>
        <v>0</v>
      </c>
      <c r="L37" s="76"/>
      <c r="M37" s="75">
        <f>SUM(N7:N36)</f>
        <v>0</v>
      </c>
      <c r="N37" s="76"/>
      <c r="O37" s="75">
        <f t="shared" ref="O37" si="8">SUM(P7:P36)</f>
        <v>0</v>
      </c>
      <c r="P37" s="76"/>
      <c r="Q37" s="75">
        <f t="shared" ref="Q37" si="9">SUM(R7:R36)</f>
        <v>0</v>
      </c>
      <c r="R37" s="76"/>
      <c r="S37" s="75">
        <f t="shared" ref="S37:U37" si="10">SUM(T7:T36)</f>
        <v>0</v>
      </c>
      <c r="T37" s="76"/>
      <c r="U37" s="75">
        <f t="shared" si="10"/>
        <v>0</v>
      </c>
      <c r="V37" s="76"/>
      <c r="W37" s="31">
        <f>SUM(W7:W36)</f>
        <v>0</v>
      </c>
      <c r="X37" s="31">
        <f>IF(SUM(X7:X36)&gt;10000,10000,SUM(X7:X36))</f>
        <v>0</v>
      </c>
      <c r="Y37" s="31">
        <f>SUM(Y7:Y36)</f>
        <v>0</v>
      </c>
      <c r="Z37" s="31">
        <f>SUM(Z7:Z36)</f>
        <v>0</v>
      </c>
      <c r="AA37" s="31">
        <f>C37-Z37</f>
        <v>0</v>
      </c>
    </row>
    <row r="38" spans="1:27" ht="23" customHeight="1">
      <c r="G38" s="79" t="str">
        <f>IF(G37=初期設定!E24,"上限達成","")</f>
        <v/>
      </c>
      <c r="H38" s="79"/>
      <c r="I38" s="79" t="str">
        <f>IF(SPU計算!I35=初期設定!E25,"SPU上限達成","")</f>
        <v/>
      </c>
      <c r="J38" s="79"/>
      <c r="K38" s="79" t="str">
        <f>IF(K37=初期設定!D30,"上限達成","")</f>
        <v/>
      </c>
      <c r="L38" s="79"/>
      <c r="M38" s="79" t="str">
        <f>IF(M37=初期設定!D31,"上限達成","")</f>
        <v/>
      </c>
      <c r="N38" s="79"/>
      <c r="O38" s="79" t="str">
        <f>IF(O37=初期設定!D32,"上限達成","")</f>
        <v/>
      </c>
      <c r="P38" s="79"/>
      <c r="Q38" s="79" t="str">
        <f>IF(Q37=初期設定!D33,"上限達成","")</f>
        <v/>
      </c>
      <c r="R38" s="79"/>
      <c r="X38" s="18" t="str">
        <f>IF(X37=初期設定!C6,"上限達成","")</f>
        <v/>
      </c>
    </row>
    <row r="42" spans="1:27" s="53" customFormat="1" ht="35" customHeight="1">
      <c r="B42" s="54" t="s">
        <v>72</v>
      </c>
      <c r="C42" s="55">
        <f>C37</f>
        <v>0</v>
      </c>
    </row>
    <row r="43" spans="1:27" s="53" customFormat="1" ht="35" customHeight="1"/>
    <row r="44" spans="1:27" s="53" customFormat="1" ht="35" customHeight="1">
      <c r="B44" s="54" t="s">
        <v>73</v>
      </c>
      <c r="C44" s="55">
        <f>W37</f>
        <v>0</v>
      </c>
    </row>
    <row r="45" spans="1:27" s="53" customFormat="1" ht="35" customHeight="1">
      <c r="B45" s="54" t="s">
        <v>79</v>
      </c>
      <c r="C45" s="55">
        <f>S37+U37</f>
        <v>0</v>
      </c>
    </row>
    <row r="46" spans="1:27" s="53" customFormat="1" ht="35" customHeight="1">
      <c r="B46" s="54" t="s">
        <v>74</v>
      </c>
      <c r="C46" s="55">
        <f>X37</f>
        <v>0</v>
      </c>
    </row>
    <row r="47" spans="1:27" s="53" customFormat="1" ht="35" customHeight="1">
      <c r="B47" s="54" t="s">
        <v>75</v>
      </c>
      <c r="C47" s="55">
        <f>G37+I37+Y37</f>
        <v>0</v>
      </c>
    </row>
    <row r="48" spans="1:27" s="53" customFormat="1" ht="35" customHeight="1" thickBot="1">
      <c r="B48" s="58" t="s">
        <v>76</v>
      </c>
      <c r="C48" s="59">
        <f>SUM(K37:R37)</f>
        <v>0</v>
      </c>
    </row>
    <row r="49" spans="2:3" s="53" customFormat="1" ht="35" customHeight="1">
      <c r="B49" s="56" t="s">
        <v>77</v>
      </c>
      <c r="C49" s="57">
        <f>SUM(C44:C48)</f>
        <v>0</v>
      </c>
    </row>
    <row r="50" spans="2:3" s="53" customFormat="1" ht="35" customHeight="1"/>
    <row r="51" spans="2:3" s="53" customFormat="1" ht="35" customHeight="1">
      <c r="B51" s="54" t="s">
        <v>78</v>
      </c>
      <c r="C51" s="55">
        <f>C42-C49</f>
        <v>0</v>
      </c>
    </row>
  </sheetData>
  <sheetProtection sheet="1" objects="1" scenarios="1"/>
  <mergeCells count="34">
    <mergeCell ref="Y5:Y6"/>
    <mergeCell ref="Z5:Z6"/>
    <mergeCell ref="AA5:AA6"/>
    <mergeCell ref="B5:B6"/>
    <mergeCell ref="C5:C6"/>
    <mergeCell ref="D5:D6"/>
    <mergeCell ref="E5:E6"/>
    <mergeCell ref="W5:W6"/>
    <mergeCell ref="X5:X6"/>
    <mergeCell ref="U6:V6"/>
    <mergeCell ref="Q38:R38"/>
    <mergeCell ref="G37:H37"/>
    <mergeCell ref="I37:J37"/>
    <mergeCell ref="G5:J5"/>
    <mergeCell ref="K5:R5"/>
    <mergeCell ref="I6:J6"/>
    <mergeCell ref="G6:H6"/>
    <mergeCell ref="G38:H38"/>
    <mergeCell ref="I38:J38"/>
    <mergeCell ref="K38:L38"/>
    <mergeCell ref="M38:N38"/>
    <mergeCell ref="O38:P38"/>
    <mergeCell ref="U37:V37"/>
    <mergeCell ref="S5:V5"/>
    <mergeCell ref="S6:T6"/>
    <mergeCell ref="K6:L6"/>
    <mergeCell ref="S37:T37"/>
    <mergeCell ref="Q37:R37"/>
    <mergeCell ref="O37:P37"/>
    <mergeCell ref="M37:N37"/>
    <mergeCell ref="K37:L37"/>
    <mergeCell ref="M6:N6"/>
    <mergeCell ref="O6:P6"/>
    <mergeCell ref="Q6:R6"/>
  </mergeCells>
  <phoneticPr fontId="1"/>
  <pageMargins left="0.7" right="0.7" top="0.75" bottom="0.75" header="0.3" footer="0.3"/>
  <pageSetup paperSize="9" scale="61" orientation="portrait" horizontalDpi="0" verticalDpi="0"/>
  <drawing r:id="rId1"/>
  <extLst>
    <ext xmlns:x14="http://schemas.microsoft.com/office/spreadsheetml/2009/9/main" uri="{78C0D931-6437-407d-A8EE-F0AAD7539E65}">
      <x14:conditionalFormattings>
        <x14:conditionalFormatting xmlns:xm="http://schemas.microsoft.com/office/excel/2006/main">
          <x14:cfRule type="expression" priority="7" id="{00000000-000E-0000-0200-000007000000}">
            <xm:f>$X$37=初期設定!$C$6</xm:f>
            <x14:dxf>
              <font>
                <color rgb="FF9C0006"/>
              </font>
              <fill>
                <patternFill>
                  <bgColor rgb="FFFFC7CE"/>
                </patternFill>
              </fill>
            </x14:dxf>
          </x14:cfRule>
          <xm:sqref>X37</xm:sqref>
        </x14:conditionalFormatting>
        <x14:conditionalFormatting xmlns:xm="http://schemas.microsoft.com/office/excel/2006/main">
          <x14:cfRule type="expression" priority="8" id="{602D6299-3D26-8640-804E-79051C1E7571}">
            <xm:f>$G$37=初期設定!$E$24</xm:f>
            <x14:dxf>
              <font>
                <color rgb="FF9C0006"/>
              </font>
              <fill>
                <patternFill>
                  <bgColor rgb="FFFFC7CE"/>
                </patternFill>
              </fill>
            </x14:dxf>
          </x14:cfRule>
          <xm:sqref>G37:H37</xm:sqref>
        </x14:conditionalFormatting>
        <x14:conditionalFormatting xmlns:xm="http://schemas.microsoft.com/office/excel/2006/main">
          <x14:cfRule type="expression" priority="9" id="{587AB8C1-DD08-A744-89B7-BA76F3D53D50}">
            <xm:f>SPU計算!$I$35=初期設定!$E$25</xm:f>
            <x14:dxf>
              <font>
                <color rgb="FF9C0006"/>
              </font>
              <fill>
                <patternFill>
                  <bgColor rgb="FFFFC7CE"/>
                </patternFill>
              </fill>
            </x14:dxf>
          </x14:cfRule>
          <xm:sqref>I37:J37</xm:sqref>
        </x14:conditionalFormatting>
        <x14:conditionalFormatting xmlns:xm="http://schemas.microsoft.com/office/excel/2006/main">
          <x14:cfRule type="expression" priority="10" id="{1340CFC0-6267-1546-A2F1-306DF7096A84}">
            <xm:f>$K$37=初期設定!$D$30</xm:f>
            <x14:dxf>
              <font>
                <color rgb="FF9C0006"/>
              </font>
              <fill>
                <patternFill>
                  <bgColor rgb="FFFFC7CE"/>
                </patternFill>
              </fill>
            </x14:dxf>
          </x14:cfRule>
          <xm:sqref>K37:L37</xm:sqref>
        </x14:conditionalFormatting>
        <x14:conditionalFormatting xmlns:xm="http://schemas.microsoft.com/office/excel/2006/main">
          <x14:cfRule type="expression" priority="11" id="{F7375F18-1579-1249-9CDD-58B10781D444}">
            <xm:f>$M$37=初期設定!$D$31</xm:f>
            <x14:dxf>
              <font>
                <color rgb="FF9C0006"/>
              </font>
              <fill>
                <patternFill>
                  <bgColor rgb="FFFFC7CE"/>
                </patternFill>
              </fill>
            </x14:dxf>
          </x14:cfRule>
          <xm:sqref>M37:N37</xm:sqref>
        </x14:conditionalFormatting>
        <x14:conditionalFormatting xmlns:xm="http://schemas.microsoft.com/office/excel/2006/main">
          <x14:cfRule type="expression" priority="12" id="{7C37E0BA-3CC2-F948-9965-6A278229DE99}">
            <xm:f>$O$37=初期設定!$D$32</xm:f>
            <x14:dxf>
              <font>
                <color rgb="FF9C0006"/>
              </font>
              <fill>
                <patternFill>
                  <bgColor rgb="FFFFC7CE"/>
                </patternFill>
              </fill>
            </x14:dxf>
          </x14:cfRule>
          <xm:sqref>O37:P37</xm:sqref>
        </x14:conditionalFormatting>
        <x14:conditionalFormatting xmlns:xm="http://schemas.microsoft.com/office/excel/2006/main">
          <x14:cfRule type="expression" priority="13" id="{66161355-9020-AF43-BA56-FD4CBFB39FD3}">
            <xm:f>$Q$37=初期設定!$D$33</xm:f>
            <x14:dxf>
              <font>
                <color rgb="FF9C0006"/>
              </font>
              <fill>
                <patternFill>
                  <bgColor rgb="FFFFC7CE"/>
                </patternFill>
              </fill>
            </x14:dxf>
          </x14:cfRule>
          <xm:sqref>Q37:R37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A5B8C-0DFD-4E4B-9B7F-7D7675E271ED}">
  <dimension ref="B2:P36"/>
  <sheetViews>
    <sheetView workbookViewId="0">
      <selection activeCell="C4" sqref="C4"/>
    </sheetView>
  </sheetViews>
  <sheetFormatPr baseColWidth="10" defaultRowHeight="20"/>
  <sheetData>
    <row r="2" spans="2:16">
      <c r="F2">
        <v>29</v>
      </c>
      <c r="I2">
        <v>30</v>
      </c>
      <c r="L2">
        <v>31</v>
      </c>
      <c r="O2">
        <v>32</v>
      </c>
    </row>
    <row r="3" spans="2:16">
      <c r="C3" t="s">
        <v>1</v>
      </c>
      <c r="F3" t="str">
        <f>初期設定!$B$30</f>
        <v>5と０のつく日</v>
      </c>
      <c r="I3" t="str">
        <f>初期設定!B31</f>
        <v>ママ割</v>
      </c>
      <c r="L3" t="str">
        <f>初期設定!B32</f>
        <v>勝った翌日</v>
      </c>
      <c r="O3" t="str">
        <f>初期設定!B33</f>
        <v>ウェブ検索</v>
      </c>
    </row>
    <row r="4" spans="2:16">
      <c r="B4" t="s">
        <v>5</v>
      </c>
      <c r="C4">
        <f>初期設定!C6</f>
        <v>10000</v>
      </c>
      <c r="F4">
        <f>初期設定!D30</f>
        <v>3000</v>
      </c>
      <c r="I4">
        <f>初期設定!D31</f>
        <v>1000</v>
      </c>
      <c r="L4">
        <f>初期設定!D32</f>
        <v>1000</v>
      </c>
      <c r="O4">
        <f>初期設定!D33</f>
        <v>200</v>
      </c>
    </row>
    <row r="5" spans="2:16">
      <c r="B5">
        <v>1</v>
      </c>
      <c r="C5" s="1">
        <f>IF(ポイント計算!C7&gt;=1000,ポイント計算!W7*(ポイント計算!$X$3-1),0)</f>
        <v>0</v>
      </c>
      <c r="D5" s="12">
        <f>IF(C5="",0,IF(C5&lt;=C4,C5,C4))</f>
        <v>0</v>
      </c>
      <c r="E5" s="12"/>
      <c r="F5" s="12">
        <f>IF(ポイント計算!K7=1,INT(ポイント計算!W7*初期設定!$C$30),0)</f>
        <v>0</v>
      </c>
      <c r="G5" s="12">
        <f>IF(F5&gt;初期設定!$D$30,初期設定!$D$30,キャンペーン計算!F5)</f>
        <v>0</v>
      </c>
      <c r="H5" s="12"/>
      <c r="I5" s="12">
        <f>IF(ポイント計算!M7=1,INT(ポイント計算!W7*初期設定!$C$31),0)</f>
        <v>0</v>
      </c>
      <c r="J5" s="12">
        <f>IF(I5&gt;初期設定!$D$31,初期設定!$D$31,キャンペーン計算!I5)</f>
        <v>0</v>
      </c>
      <c r="K5" s="12"/>
      <c r="L5" s="12">
        <f>IF(ポイント計算!O7=1,INT(ポイント計算!W7*初期設定!$C$32),0)</f>
        <v>0</v>
      </c>
      <c r="M5" s="12">
        <f>IF(L5&gt;初期設定!$D$32,初期設定!$D$32,キャンペーン計算!L5)</f>
        <v>0</v>
      </c>
      <c r="N5" s="12"/>
      <c r="O5" s="12">
        <f>IF(ポイント計算!Q7=1,INT(ポイント計算!W7*初期設定!$C$33),0)</f>
        <v>0</v>
      </c>
      <c r="P5" s="12">
        <f>IF(O5&gt;初期設定!$D$33,初期設定!$D$33,キャンペーン計算!O5)</f>
        <v>0</v>
      </c>
    </row>
    <row r="6" spans="2:16">
      <c r="B6">
        <v>2</v>
      </c>
      <c r="C6" s="1">
        <f>IF(ポイント計算!C8&gt;=1000,ポイント計算!W8*(ポイント計算!$X$3-1),0)</f>
        <v>0</v>
      </c>
      <c r="D6" s="12">
        <f>IF(SUM($C$5:C6)&lt;=C4,C6,MAX(C4-SUM($C$5:C5),0))</f>
        <v>0</v>
      </c>
      <c r="E6" s="12"/>
      <c r="F6" s="12">
        <f>IF(ポイント計算!K8=1,INT(ポイント計算!W8*初期設定!$C$30),0)</f>
        <v>0</v>
      </c>
      <c r="G6" s="12">
        <f>IF(SUM($F$5:F6)&gt;初期設定!$D$30,MAX(初期設定!$D$30-SUM($F$5:F5),0),キャンペーン計算!F6)</f>
        <v>0</v>
      </c>
      <c r="H6" s="12"/>
      <c r="I6" s="12">
        <f>IF(ポイント計算!M8=1,INT(ポイント計算!W8*初期設定!$C$31),0)</f>
        <v>0</v>
      </c>
      <c r="J6" s="12">
        <f>IF(SUM($I$5:I6)&gt;初期設定!$D$31,MAX(初期設定!$D$31-SUM($I$5:I5),0),キャンペーン計算!I6)</f>
        <v>0</v>
      </c>
      <c r="K6" s="12"/>
      <c r="L6" s="12">
        <f>IF(ポイント計算!O8=1,INT(ポイント計算!W8*初期設定!$C$32),0)</f>
        <v>0</v>
      </c>
      <c r="M6" s="12">
        <f>IF(SUM($L$5:L6)&gt;初期設定!$D$32,MAX(初期設定!$D$32-SUM($L$5:L5),0),キャンペーン計算!L6)</f>
        <v>0</v>
      </c>
      <c r="N6" s="12"/>
      <c r="O6" s="12">
        <f>IF(ポイント計算!Q8=1,INT(ポイント計算!W8*初期設定!$C$33),0)</f>
        <v>0</v>
      </c>
      <c r="P6" s="12">
        <f>IF(SUM($O$5:O6)&gt;初期設定!$D$33,MAX(初期設定!$D$33-SUM($O$5:O5),0),キャンペーン計算!O6)</f>
        <v>0</v>
      </c>
    </row>
    <row r="7" spans="2:16">
      <c r="B7">
        <v>3</v>
      </c>
      <c r="C7" s="1">
        <f>IF(ポイント計算!C9&gt;=1000,ポイント計算!W9*(ポイント計算!$X$3-1),0)</f>
        <v>0</v>
      </c>
      <c r="D7" s="12">
        <f>IF(SUM($C$5:C7)&lt;=C4,C7,MAX(C4-SUM($C$5:C6),0))</f>
        <v>0</v>
      </c>
      <c r="E7" s="12"/>
      <c r="F7" s="12">
        <f>IF(ポイント計算!K9=1,INT(ポイント計算!W9*初期設定!$C$30),0)</f>
        <v>0</v>
      </c>
      <c r="G7" s="12">
        <f>IF(SUM($F$5:F7)&gt;初期設定!$D$30,MAX(初期設定!$D$30-SUM($F$5:F6),0),キャンペーン計算!F7)</f>
        <v>0</v>
      </c>
      <c r="H7" s="12"/>
      <c r="I7" s="12">
        <f>IF(ポイント計算!M9=1,INT(ポイント計算!W9*初期設定!$C$31),0)</f>
        <v>0</v>
      </c>
      <c r="J7" s="12">
        <f>IF(SUM($I$5:I7)&gt;初期設定!$D$31,MAX(初期設定!$D$31-SUM($I$5:I6),0),キャンペーン計算!I7)</f>
        <v>0</v>
      </c>
      <c r="K7" s="12"/>
      <c r="L7" s="12">
        <f>IF(ポイント計算!O9=1,INT(ポイント計算!W9*初期設定!$C$32),0)</f>
        <v>0</v>
      </c>
      <c r="M7" s="12">
        <f>IF(SUM($L$5:L7)&gt;初期設定!$D$32,MAX(初期設定!$D$32-SUM($L$5:L6),0),キャンペーン計算!L7)</f>
        <v>0</v>
      </c>
      <c r="N7" s="12"/>
      <c r="O7" s="12">
        <f>IF(ポイント計算!Q9=1,INT(ポイント計算!W9*初期設定!$C$33),0)</f>
        <v>0</v>
      </c>
      <c r="P7" s="12">
        <f>IF(SUM($O$5:O7)&gt;初期設定!$D$33,MAX(初期設定!$D$33-SUM($O$5:O6),0),キャンペーン計算!O7)</f>
        <v>0</v>
      </c>
    </row>
    <row r="8" spans="2:16">
      <c r="B8">
        <v>4</v>
      </c>
      <c r="C8" s="1">
        <f>IF(ポイント計算!C10&gt;=1000,ポイント計算!W10*(ポイント計算!$X$3-1),0)</f>
        <v>0</v>
      </c>
      <c r="D8" s="12">
        <f>IF(SUM($C$5:C8)&lt;=C4,C8,MAX(C4-SUM($C$5:C7),0))</f>
        <v>0</v>
      </c>
      <c r="E8" s="12"/>
      <c r="F8" s="12">
        <f>IF(ポイント計算!K10=1,INT(ポイント計算!W10*初期設定!$C$30),0)</f>
        <v>0</v>
      </c>
      <c r="G8" s="12">
        <f>IF(SUM($F$5:F8)&gt;初期設定!$D$30,MAX(初期設定!$D$30-SUM($F$5:F7),0),キャンペーン計算!F8)</f>
        <v>0</v>
      </c>
      <c r="H8" s="12"/>
      <c r="I8" s="12">
        <f>IF(ポイント計算!M10=1,INT(ポイント計算!W10*初期設定!$C$31),0)</f>
        <v>0</v>
      </c>
      <c r="J8" s="12">
        <f>IF(SUM($I$5:I8)&gt;初期設定!$D$31,MAX(初期設定!$D$31-SUM($I$5:I7),0),キャンペーン計算!I8)</f>
        <v>0</v>
      </c>
      <c r="K8" s="12"/>
      <c r="L8" s="12">
        <f>IF(ポイント計算!O10=1,INT(ポイント計算!W10*初期設定!$C$32),0)</f>
        <v>0</v>
      </c>
      <c r="M8" s="12">
        <f>IF(SUM($L$5:L8)&gt;初期設定!$D$32,MAX(初期設定!$D$32-SUM($L$5:L7),0),キャンペーン計算!L8)</f>
        <v>0</v>
      </c>
      <c r="N8" s="12"/>
      <c r="O8" s="12">
        <f>IF(ポイント計算!Q10=1,INT(ポイント計算!W10*初期設定!$C$33),0)</f>
        <v>0</v>
      </c>
      <c r="P8" s="12">
        <f>IF(SUM($O$5:O8)&gt;初期設定!$D$33,MAX(初期設定!$D$33-SUM($O$5:O7),0),キャンペーン計算!O8)</f>
        <v>0</v>
      </c>
    </row>
    <row r="9" spans="2:16">
      <c r="B9">
        <v>5</v>
      </c>
      <c r="C9" s="1">
        <f>IF(ポイント計算!C11&gt;=1000,ポイント計算!W11*(ポイント計算!$X$3-1),0)</f>
        <v>0</v>
      </c>
      <c r="D9" s="12">
        <f>IF(SUM($C$5:C9)&lt;=C4,C9,MAX(C4-SUM($C$5:C8),0))</f>
        <v>0</v>
      </c>
      <c r="E9" s="12"/>
      <c r="F9" s="12">
        <f>IF(ポイント計算!K11=1,INT(ポイント計算!W11*初期設定!$C$30),0)</f>
        <v>0</v>
      </c>
      <c r="G9" s="12">
        <f>IF(SUM($F$5:F9)&gt;初期設定!$D$30,MAX(初期設定!$D$30-SUM($F$5:F8),0),キャンペーン計算!F9)</f>
        <v>0</v>
      </c>
      <c r="H9" s="12"/>
      <c r="I9" s="12">
        <f>IF(ポイント計算!M11=1,INT(ポイント計算!W11*初期設定!$C$31),0)</f>
        <v>0</v>
      </c>
      <c r="J9" s="12">
        <f>IF(SUM($I$5:I9)&gt;初期設定!$D$31,MAX(初期設定!$D$31-SUM($I$5:I8),0),キャンペーン計算!I9)</f>
        <v>0</v>
      </c>
      <c r="K9" s="12"/>
      <c r="L9" s="12">
        <f>IF(ポイント計算!O11=1,INT(ポイント計算!W11*初期設定!$C$32),0)</f>
        <v>0</v>
      </c>
      <c r="M9" s="12">
        <f>IF(SUM($L$5:L9)&gt;初期設定!$D$32,MAX(初期設定!$D$32-SUM($L$5:L8),0),キャンペーン計算!L9)</f>
        <v>0</v>
      </c>
      <c r="N9" s="12"/>
      <c r="O9" s="12">
        <f>IF(ポイント計算!Q11=1,INT(ポイント計算!W11*初期設定!$C$33),0)</f>
        <v>0</v>
      </c>
      <c r="P9" s="12">
        <f>IF(SUM($O$5:O9)&gt;初期設定!$D$33,MAX(初期設定!$D$33-SUM($O$5:O8),0),キャンペーン計算!O9)</f>
        <v>0</v>
      </c>
    </row>
    <row r="10" spans="2:16">
      <c r="B10">
        <v>6</v>
      </c>
      <c r="C10" s="1">
        <f>IF(ポイント計算!C12&gt;=1000,ポイント計算!W12*(ポイント計算!$X$3-1),0)</f>
        <v>0</v>
      </c>
      <c r="D10" s="12">
        <f>IF(SUM($C$5:C10)&lt;=C4,C10,MAX(C4-SUM($C$5:C9),0))</f>
        <v>0</v>
      </c>
      <c r="E10" s="12"/>
      <c r="F10" s="12">
        <f>IF(ポイント計算!K12=1,INT(ポイント計算!W12*初期設定!$C$30),0)</f>
        <v>0</v>
      </c>
      <c r="G10" s="12">
        <f>IF(SUM($F$5:F10)&gt;初期設定!$D$30,MAX(初期設定!$D$30-SUM($F$5:F9),0),キャンペーン計算!F10)</f>
        <v>0</v>
      </c>
      <c r="H10" s="12"/>
      <c r="I10" s="12">
        <f>IF(ポイント計算!M12=1,INT(ポイント計算!W12*初期設定!$C$31),0)</f>
        <v>0</v>
      </c>
      <c r="J10" s="12">
        <f>IF(SUM($I$5:I10)&gt;初期設定!$D$31,MAX(初期設定!$D$31-SUM($I$5:I9),0),キャンペーン計算!I10)</f>
        <v>0</v>
      </c>
      <c r="K10" s="12"/>
      <c r="L10" s="12">
        <f>IF(ポイント計算!O12=1,INT(ポイント計算!W12*初期設定!$C$32),0)</f>
        <v>0</v>
      </c>
      <c r="M10" s="12">
        <f>IF(SUM($L$5:L10)&gt;初期設定!$D$32,MAX(初期設定!$D$32-SUM($L$5:L9),0),キャンペーン計算!L10)</f>
        <v>0</v>
      </c>
      <c r="N10" s="12"/>
      <c r="O10" s="12">
        <f>IF(ポイント計算!Q12=1,INT(ポイント計算!W12*初期設定!$C$33),0)</f>
        <v>0</v>
      </c>
      <c r="P10" s="12">
        <f>IF(SUM($O$5:O10)&gt;初期設定!$D$33,MAX(初期設定!$D$33-SUM($O$5:O9),0),キャンペーン計算!O10)</f>
        <v>0</v>
      </c>
    </row>
    <row r="11" spans="2:16">
      <c r="B11">
        <v>7</v>
      </c>
      <c r="C11" s="1">
        <f>IF(ポイント計算!C13&gt;=1000,ポイント計算!W13*(ポイント計算!$X$3-1),0)</f>
        <v>0</v>
      </c>
      <c r="D11" s="12">
        <f>IF(SUM($C$5:C11)&lt;=C4,C11,MAX(C4-SUM($C$5:C10),0))</f>
        <v>0</v>
      </c>
      <c r="E11" s="12"/>
      <c r="F11" s="12">
        <f>IF(ポイント計算!K13=1,INT(ポイント計算!W13*初期設定!$C$30),0)</f>
        <v>0</v>
      </c>
      <c r="G11" s="12">
        <f>IF(SUM($F$5:F11)&gt;初期設定!$D$30,MAX(初期設定!$D$30-SUM($F$5:F10),0),キャンペーン計算!F11)</f>
        <v>0</v>
      </c>
      <c r="H11" s="12"/>
      <c r="I11" s="12">
        <f>IF(ポイント計算!M13=1,INT(ポイント計算!W13*初期設定!$C$31),0)</f>
        <v>0</v>
      </c>
      <c r="J11" s="12">
        <f>IF(SUM($I$5:I11)&gt;初期設定!$D$31,MAX(初期設定!$D$31-SUM($I$5:I10),0),キャンペーン計算!I11)</f>
        <v>0</v>
      </c>
      <c r="K11" s="12"/>
      <c r="L11" s="12">
        <f>IF(ポイント計算!O13=1,INT(ポイント計算!W13*初期設定!$C$32),0)</f>
        <v>0</v>
      </c>
      <c r="M11" s="12">
        <f>IF(SUM($L$5:L11)&gt;初期設定!$D$32,MAX(初期設定!$D$32-SUM($L$5:L10),0),キャンペーン計算!L11)</f>
        <v>0</v>
      </c>
      <c r="N11" s="12"/>
      <c r="O11" s="12">
        <f>IF(ポイント計算!Q13=1,INT(ポイント計算!W13*初期設定!$C$33),0)</f>
        <v>0</v>
      </c>
      <c r="P11" s="12">
        <f>IF(SUM($O$5:O11)&gt;初期設定!$D$33,MAX(初期設定!$D$33-SUM($O$5:O10),0),キャンペーン計算!O11)</f>
        <v>0</v>
      </c>
    </row>
    <row r="12" spans="2:16">
      <c r="B12">
        <v>8</v>
      </c>
      <c r="C12" s="1">
        <f>IF(ポイント計算!C14&gt;=1000,ポイント計算!W14*(ポイント計算!$X$3-1),0)</f>
        <v>0</v>
      </c>
      <c r="D12" s="12">
        <f>IF(SUM($C$5:C12)&lt;=C4,C12,MAX(C4-SUM($C$5:C11),0))</f>
        <v>0</v>
      </c>
      <c r="E12" s="12"/>
      <c r="F12" s="12">
        <f>IF(ポイント計算!K14=1,INT(ポイント計算!W14*初期設定!$C$30),0)</f>
        <v>0</v>
      </c>
      <c r="G12" s="12">
        <f>IF(SUM($F$5:F12)&gt;初期設定!$D$30,MAX(初期設定!$D$30-SUM($F$5:F11),0),キャンペーン計算!F12)</f>
        <v>0</v>
      </c>
      <c r="H12" s="12"/>
      <c r="I12" s="12">
        <f>IF(ポイント計算!M14=1,INT(ポイント計算!W14*初期設定!$C$31),0)</f>
        <v>0</v>
      </c>
      <c r="J12" s="12">
        <f>IF(SUM($I$5:I12)&gt;初期設定!$D$31,MAX(初期設定!$D$31-SUM($I$5:I11),0),キャンペーン計算!I12)</f>
        <v>0</v>
      </c>
      <c r="K12" s="12"/>
      <c r="L12" s="12">
        <f>IF(ポイント計算!O14=1,INT(ポイント計算!W14*初期設定!$C$32),0)</f>
        <v>0</v>
      </c>
      <c r="M12" s="12">
        <f>IF(SUM($L$5:L12)&gt;初期設定!$D$32,MAX(初期設定!$D$32-SUM($L$5:L11),0),キャンペーン計算!L12)</f>
        <v>0</v>
      </c>
      <c r="N12" s="12"/>
      <c r="O12" s="12">
        <f>IF(ポイント計算!Q14=1,INT(ポイント計算!W14*初期設定!$C$33),0)</f>
        <v>0</v>
      </c>
      <c r="P12" s="12">
        <f>IF(SUM($O$5:O12)&gt;初期設定!$D$33,MAX(初期設定!$D$33-SUM($O$5:O11),0),キャンペーン計算!O12)</f>
        <v>0</v>
      </c>
    </row>
    <row r="13" spans="2:16">
      <c r="B13">
        <v>9</v>
      </c>
      <c r="C13" s="1">
        <f>IF(ポイント計算!C15&gt;=1000,ポイント計算!W15*(ポイント計算!$X$3-1),0)</f>
        <v>0</v>
      </c>
      <c r="D13" s="12">
        <f>IF(SUM($C$5:C13)&lt;=C4,C13,MAX(C4-SUM($C$5:C12),0))</f>
        <v>0</v>
      </c>
      <c r="E13" s="12"/>
      <c r="F13" s="12">
        <f>IF(ポイント計算!K15=1,INT(ポイント計算!W15*初期設定!$C$30),0)</f>
        <v>0</v>
      </c>
      <c r="G13" s="12">
        <f>IF(SUM($F$5:F13)&gt;初期設定!$D$30,MAX(初期設定!$D$30-SUM($F$5:F12),0),キャンペーン計算!F13)</f>
        <v>0</v>
      </c>
      <c r="H13" s="12"/>
      <c r="I13" s="12">
        <f>IF(ポイント計算!M15=1,INT(ポイント計算!W15*初期設定!$C$31),0)</f>
        <v>0</v>
      </c>
      <c r="J13" s="12">
        <f>IF(SUM($I$5:I13)&gt;初期設定!$D$31,MAX(初期設定!$D$31-SUM($I$5:I12),0),キャンペーン計算!I13)</f>
        <v>0</v>
      </c>
      <c r="K13" s="12"/>
      <c r="L13" s="12">
        <f>IF(ポイント計算!O15=1,INT(ポイント計算!W15*初期設定!$C$32),0)</f>
        <v>0</v>
      </c>
      <c r="M13" s="12">
        <f>IF(SUM($L$5:L13)&gt;初期設定!$D$32,MAX(初期設定!$D$32-SUM($L$5:L12),0),キャンペーン計算!L13)</f>
        <v>0</v>
      </c>
      <c r="N13" s="12"/>
      <c r="O13" s="12">
        <f>IF(ポイント計算!Q15=1,INT(ポイント計算!W15*初期設定!$C$33),0)</f>
        <v>0</v>
      </c>
      <c r="P13" s="12">
        <f>IF(SUM($O$5:O13)&gt;初期設定!$D$33,MAX(初期設定!$D$33-SUM($O$5:O12),0),キャンペーン計算!O13)</f>
        <v>0</v>
      </c>
    </row>
    <row r="14" spans="2:16">
      <c r="B14">
        <v>10</v>
      </c>
      <c r="C14" s="1">
        <f>IF(ポイント計算!C16&gt;=1000,ポイント計算!W16*(ポイント計算!$X$3-1),0)</f>
        <v>0</v>
      </c>
      <c r="D14" s="12">
        <f>IF(SUM($C$5:C14)&lt;=C4,C14,MAX(C4-SUM($C$5:C13),0))</f>
        <v>0</v>
      </c>
      <c r="E14" s="12"/>
      <c r="F14" s="12">
        <f>IF(ポイント計算!K16=1,INT(ポイント計算!W16*初期設定!$C$30),0)</f>
        <v>0</v>
      </c>
      <c r="G14" s="12">
        <f>IF(SUM($F$5:F14)&gt;初期設定!$D$30,MAX(初期設定!$D$30-SUM($F$5:F13),0),キャンペーン計算!F14)</f>
        <v>0</v>
      </c>
      <c r="H14" s="12"/>
      <c r="I14" s="12">
        <f>IF(ポイント計算!M16=1,INT(ポイント計算!W16*初期設定!$C$31),0)</f>
        <v>0</v>
      </c>
      <c r="J14" s="12">
        <f>IF(SUM($I$5:I14)&gt;初期設定!$D$31,MAX(初期設定!$D$31-SUM($I$5:I13),0),キャンペーン計算!I14)</f>
        <v>0</v>
      </c>
      <c r="K14" s="12"/>
      <c r="L14" s="12">
        <f>IF(ポイント計算!O16=1,INT(ポイント計算!W16*初期設定!$C$32),0)</f>
        <v>0</v>
      </c>
      <c r="M14" s="12">
        <f>IF(SUM($L$5:L14)&gt;初期設定!$D$32,MAX(初期設定!$D$32-SUM($L$5:L13),0),キャンペーン計算!L14)</f>
        <v>0</v>
      </c>
      <c r="N14" s="12"/>
      <c r="O14" s="12">
        <f>IF(ポイント計算!Q16=1,INT(ポイント計算!W16*初期設定!$C$33),0)</f>
        <v>0</v>
      </c>
      <c r="P14" s="12">
        <f>IF(SUM($O$5:O14)&gt;初期設定!$D$33,MAX(初期設定!$D$33-SUM($O$5:O13),0),キャンペーン計算!O14)</f>
        <v>0</v>
      </c>
    </row>
    <row r="15" spans="2:16">
      <c r="B15">
        <v>11</v>
      </c>
      <c r="C15" s="1">
        <f>IF(ポイント計算!C17&gt;=1000,ポイント計算!W17*(ポイント計算!$X$3-1),0)</f>
        <v>0</v>
      </c>
      <c r="D15" s="12">
        <f>IF(SUM($C$5:C15)&lt;=C4,C15,MAX(C4-SUM($C$5:C14),0))</f>
        <v>0</v>
      </c>
      <c r="E15" s="12"/>
      <c r="F15" s="12">
        <f>IF(ポイント計算!K17=1,INT(ポイント計算!W17*初期設定!$C$30),0)</f>
        <v>0</v>
      </c>
      <c r="G15" s="12">
        <f>IF(SUM($F$5:F15)&gt;初期設定!$D$30,MAX(初期設定!$D$30-SUM($F$5:F14),0),キャンペーン計算!F15)</f>
        <v>0</v>
      </c>
      <c r="H15" s="12"/>
      <c r="I15" s="12">
        <f>IF(ポイント計算!M17=1,INT(ポイント計算!W17*初期設定!$C$31),0)</f>
        <v>0</v>
      </c>
      <c r="J15" s="12">
        <f>IF(SUM($I$5:I15)&gt;初期設定!$D$31,MAX(初期設定!$D$31-SUM($I$5:I14),0),キャンペーン計算!I15)</f>
        <v>0</v>
      </c>
      <c r="K15" s="12"/>
      <c r="L15" s="12">
        <f>IF(ポイント計算!O17=1,INT(ポイント計算!W17*初期設定!$C$32),0)</f>
        <v>0</v>
      </c>
      <c r="M15" s="12">
        <f>IF(SUM($L$5:L15)&gt;初期設定!$D$32,MAX(初期設定!$D$32-SUM($L$5:L14),0),キャンペーン計算!L15)</f>
        <v>0</v>
      </c>
      <c r="N15" s="12"/>
      <c r="O15" s="12">
        <f>IF(ポイント計算!Q17=1,INT(ポイント計算!W17*初期設定!$C$33),0)</f>
        <v>0</v>
      </c>
      <c r="P15" s="12">
        <f>IF(SUM($O$5:O15)&gt;初期設定!$D$33,MAX(初期設定!$D$33-SUM($O$5:O14),0),キャンペーン計算!O15)</f>
        <v>0</v>
      </c>
    </row>
    <row r="16" spans="2:16">
      <c r="B16">
        <v>12</v>
      </c>
      <c r="C16" s="1">
        <f>IF(ポイント計算!C18&gt;=1000,ポイント計算!W18*(ポイント計算!$X$3-1),0)</f>
        <v>0</v>
      </c>
      <c r="D16" s="12">
        <f>IF(SUM($C$5:C16)&lt;=C4,C16,MAX(C4-SUM($C$5:C15),0))</f>
        <v>0</v>
      </c>
      <c r="E16" s="12"/>
      <c r="F16" s="12">
        <f>IF(ポイント計算!K18=1,INT(ポイント計算!W18*初期設定!$C$30),0)</f>
        <v>0</v>
      </c>
      <c r="G16" s="12">
        <f>IF(SUM($F$5:F16)&gt;初期設定!$D$30,MAX(初期設定!$D$30-SUM($F$5:F15),0),キャンペーン計算!F16)</f>
        <v>0</v>
      </c>
      <c r="H16" s="12"/>
      <c r="I16" s="12">
        <f>IF(ポイント計算!M18=1,INT(ポイント計算!W18*初期設定!$C$31),0)</f>
        <v>0</v>
      </c>
      <c r="J16" s="12">
        <f>IF(SUM($I$5:I16)&gt;初期設定!$D$31,MAX(初期設定!$D$31-SUM($I$5:I15),0),キャンペーン計算!I16)</f>
        <v>0</v>
      </c>
      <c r="K16" s="12"/>
      <c r="L16" s="12">
        <f>IF(ポイント計算!O18=1,INT(ポイント計算!W18*初期設定!$C$32),0)</f>
        <v>0</v>
      </c>
      <c r="M16" s="12">
        <f>IF(SUM($L$5:L16)&gt;初期設定!$D$32,MAX(初期設定!$D$32-SUM($L$5:L15),0),キャンペーン計算!L16)</f>
        <v>0</v>
      </c>
      <c r="N16" s="12"/>
      <c r="O16" s="12">
        <f>IF(ポイント計算!Q18=1,INT(ポイント計算!W18*初期設定!$C$33),0)</f>
        <v>0</v>
      </c>
      <c r="P16" s="12">
        <f>IF(SUM($O$5:O16)&gt;初期設定!$D$33,MAX(初期設定!$D$33-SUM($O$5:O15),0),キャンペーン計算!O16)</f>
        <v>0</v>
      </c>
    </row>
    <row r="17" spans="2:16">
      <c r="B17">
        <v>13</v>
      </c>
      <c r="C17" s="1">
        <f>IF(ポイント計算!C19&gt;=1000,ポイント計算!W19*(ポイント計算!$X$3-1),0)</f>
        <v>0</v>
      </c>
      <c r="D17" s="12">
        <f>IF(SUM($C$5:C17)&lt;=C4,C17,MAX(C4-SUM($C$5:C16),0))</f>
        <v>0</v>
      </c>
      <c r="E17" s="12"/>
      <c r="F17" s="12">
        <f>IF(ポイント計算!K19=1,INT(ポイント計算!W19*初期設定!$C$30),0)</f>
        <v>0</v>
      </c>
      <c r="G17" s="12">
        <f>IF(SUM($F$5:F17)&gt;初期設定!$D$30,MAX(初期設定!$D$30-SUM($F$5:F16),0),キャンペーン計算!F17)</f>
        <v>0</v>
      </c>
      <c r="H17" s="12"/>
      <c r="I17" s="12">
        <f>IF(ポイント計算!M19=1,INT(ポイント計算!W19*初期設定!$C$31),0)</f>
        <v>0</v>
      </c>
      <c r="J17" s="12">
        <f>IF(SUM($I$5:I17)&gt;初期設定!$D$31,MAX(初期設定!$D$31-SUM($I$5:I16),0),キャンペーン計算!I17)</f>
        <v>0</v>
      </c>
      <c r="K17" s="12"/>
      <c r="L17" s="12">
        <f>IF(ポイント計算!O19=1,INT(ポイント計算!W19*初期設定!$C$32),0)</f>
        <v>0</v>
      </c>
      <c r="M17" s="12">
        <f>IF(SUM($L$5:L17)&gt;初期設定!$D$32,MAX(初期設定!$D$32-SUM($L$5:L16),0),キャンペーン計算!L17)</f>
        <v>0</v>
      </c>
      <c r="N17" s="12"/>
      <c r="O17" s="12">
        <f>IF(ポイント計算!Q19=1,INT(ポイント計算!W19*初期設定!$C$33),0)</f>
        <v>0</v>
      </c>
      <c r="P17" s="12">
        <f>IF(SUM($O$5:O17)&gt;初期設定!$D$33,MAX(初期設定!$D$33-SUM($O$5:O16),0),キャンペーン計算!O17)</f>
        <v>0</v>
      </c>
    </row>
    <row r="18" spans="2:16">
      <c r="B18">
        <v>14</v>
      </c>
      <c r="C18" s="1">
        <f>IF(ポイント計算!C20&gt;=1000,ポイント計算!W20*(ポイント計算!$X$3-1),0)</f>
        <v>0</v>
      </c>
      <c r="D18" s="12">
        <f>IF(SUM($C$5:C18)&lt;=C4,C18,MAX(C4-SUM($C$5:C17),0))</f>
        <v>0</v>
      </c>
      <c r="E18" s="12"/>
      <c r="F18" s="12">
        <f>IF(ポイント計算!K20=1,INT(ポイント計算!W20*初期設定!$C$30),0)</f>
        <v>0</v>
      </c>
      <c r="G18" s="12">
        <f>IF(SUM($F$5:F18)&gt;初期設定!$D$30,MAX(初期設定!$D$30-SUM($F$5:F17),0),キャンペーン計算!F18)</f>
        <v>0</v>
      </c>
      <c r="H18" s="12"/>
      <c r="I18" s="12">
        <f>IF(ポイント計算!M20=1,INT(ポイント計算!W20*初期設定!$C$31),0)</f>
        <v>0</v>
      </c>
      <c r="J18" s="12">
        <f>IF(SUM($I$5:I18)&gt;初期設定!$D$31,MAX(初期設定!$D$31-SUM($I$5:I17),0),キャンペーン計算!I18)</f>
        <v>0</v>
      </c>
      <c r="K18" s="12"/>
      <c r="L18" s="12">
        <f>IF(ポイント計算!O20=1,INT(ポイント計算!W20*初期設定!$C$32),0)</f>
        <v>0</v>
      </c>
      <c r="M18" s="12">
        <f>IF(SUM($L$5:L18)&gt;初期設定!$D$32,MAX(初期設定!$D$32-SUM($L$5:L17),0),キャンペーン計算!L18)</f>
        <v>0</v>
      </c>
      <c r="N18" s="12"/>
      <c r="O18" s="12">
        <f>IF(ポイント計算!Q20=1,INT(ポイント計算!W20*初期設定!$C$33),0)</f>
        <v>0</v>
      </c>
      <c r="P18" s="12">
        <f>IF(SUM($O$5:O18)&gt;初期設定!$D$33,MAX(初期設定!$D$33-SUM($O$5:O17),0),キャンペーン計算!O18)</f>
        <v>0</v>
      </c>
    </row>
    <row r="19" spans="2:16">
      <c r="B19">
        <v>15</v>
      </c>
      <c r="C19" s="1">
        <f>IF(ポイント計算!C21&gt;=1000,ポイント計算!W21*(ポイント計算!$X$3-1),0)</f>
        <v>0</v>
      </c>
      <c r="D19" s="12">
        <f>IF(SUM($C$5:C19)&lt;=C4,C19,MAX(C4-SUM($C$5:C18),0))</f>
        <v>0</v>
      </c>
      <c r="E19" s="12"/>
      <c r="F19" s="12">
        <f>IF(ポイント計算!K21=1,INT(ポイント計算!W21*初期設定!$C$30),0)</f>
        <v>0</v>
      </c>
      <c r="G19" s="12">
        <f>IF(SUM($F$5:F19)&gt;初期設定!$D$30,MAX(初期設定!$D$30-SUM($F$5:F18),0),キャンペーン計算!F19)</f>
        <v>0</v>
      </c>
      <c r="H19" s="12"/>
      <c r="I19" s="12">
        <f>IF(ポイント計算!M21=1,INT(ポイント計算!W21*初期設定!$C$31),0)</f>
        <v>0</v>
      </c>
      <c r="J19" s="12">
        <f>IF(SUM($I$5:I19)&gt;初期設定!$D$31,MAX(初期設定!$D$31-SUM($I$5:I18),0),キャンペーン計算!I19)</f>
        <v>0</v>
      </c>
      <c r="K19" s="12"/>
      <c r="L19" s="12">
        <f>IF(ポイント計算!O21=1,INT(ポイント計算!W21*初期設定!$C$32),0)</f>
        <v>0</v>
      </c>
      <c r="M19" s="12">
        <f>IF(SUM($L$5:L19)&gt;初期設定!$D$32,MAX(初期設定!$D$32-SUM($L$5:L18),0),キャンペーン計算!L19)</f>
        <v>0</v>
      </c>
      <c r="N19" s="12"/>
      <c r="O19" s="12">
        <f>IF(ポイント計算!Q21=1,INT(ポイント計算!W21*初期設定!$C$33),0)</f>
        <v>0</v>
      </c>
      <c r="P19" s="12">
        <f>IF(SUM($O$5:O19)&gt;初期設定!$D$33,MAX(初期設定!$D$33-SUM($O$5:O18),0),キャンペーン計算!O19)</f>
        <v>0</v>
      </c>
    </row>
    <row r="20" spans="2:16">
      <c r="B20">
        <v>16</v>
      </c>
      <c r="C20" s="1">
        <f>IF(ポイント計算!C22&gt;=1000,ポイント計算!W22*(ポイント計算!$X$3-1),0)</f>
        <v>0</v>
      </c>
      <c r="D20" s="12">
        <f>IF(SUM($C$5:C20)&lt;=C4,C20,MAX(C4-SUM($C$5:C19),0))</f>
        <v>0</v>
      </c>
      <c r="E20" s="12"/>
      <c r="F20" s="12">
        <f>IF(ポイント計算!K22=1,INT(ポイント計算!W22*初期設定!$C$30),0)</f>
        <v>0</v>
      </c>
      <c r="G20" s="12">
        <f>IF(SUM($F$5:F20)&gt;初期設定!$D$30,MAX(初期設定!$D$30-SUM($F$5:F19),0),キャンペーン計算!F20)</f>
        <v>0</v>
      </c>
      <c r="H20" s="12"/>
      <c r="I20" s="12">
        <f>IF(ポイント計算!M22=1,INT(ポイント計算!W22*初期設定!$C$31),0)</f>
        <v>0</v>
      </c>
      <c r="J20" s="12">
        <f>IF(SUM($I$5:I20)&gt;初期設定!$D$31,MAX(初期設定!$D$31-SUM($I$5:I19),0),キャンペーン計算!I20)</f>
        <v>0</v>
      </c>
      <c r="K20" s="12"/>
      <c r="L20" s="12">
        <f>IF(ポイント計算!O22=1,INT(ポイント計算!W22*初期設定!$C$32),0)</f>
        <v>0</v>
      </c>
      <c r="M20" s="12">
        <f>IF(SUM($L$5:L20)&gt;初期設定!$D$32,MAX(初期設定!$D$32-SUM($L$5:L19),0),キャンペーン計算!L20)</f>
        <v>0</v>
      </c>
      <c r="N20" s="12"/>
      <c r="O20" s="12">
        <f>IF(ポイント計算!Q22=1,INT(ポイント計算!W22*初期設定!$C$33),0)</f>
        <v>0</v>
      </c>
      <c r="P20" s="12">
        <f>IF(SUM($O$5:O20)&gt;初期設定!$D$33,MAX(初期設定!$D$33-SUM($O$5:O19),0),キャンペーン計算!O20)</f>
        <v>0</v>
      </c>
    </row>
    <row r="21" spans="2:16">
      <c r="B21">
        <v>17</v>
      </c>
      <c r="C21" s="1">
        <f>IF(ポイント計算!C23&gt;=1000,ポイント計算!W23*(ポイント計算!$X$3-1),0)</f>
        <v>0</v>
      </c>
      <c r="D21" s="12">
        <f>IF(SUM($C$5:C21)&lt;=C4,C21,MAX(C4-SUM($C$5:C20),0))</f>
        <v>0</v>
      </c>
      <c r="E21" s="12"/>
      <c r="F21" s="12">
        <f>IF(ポイント計算!K23=1,INT(ポイント計算!W23*初期設定!$C$30),0)</f>
        <v>0</v>
      </c>
      <c r="G21" s="12">
        <f>IF(SUM($F$5:F21)&gt;初期設定!$D$30,MAX(初期設定!$D$30-SUM($F$5:F20),0),キャンペーン計算!F21)</f>
        <v>0</v>
      </c>
      <c r="H21" s="12"/>
      <c r="I21" s="12">
        <f>IF(ポイント計算!M23=1,INT(ポイント計算!W23*初期設定!$C$31),0)</f>
        <v>0</v>
      </c>
      <c r="J21" s="12">
        <f>IF(SUM($I$5:I21)&gt;初期設定!$D$31,MAX(初期設定!$D$31-SUM($I$5:I20),0),キャンペーン計算!I21)</f>
        <v>0</v>
      </c>
      <c r="K21" s="12"/>
      <c r="L21" s="12">
        <f>IF(ポイント計算!O23=1,INT(ポイント計算!W23*初期設定!$C$32),0)</f>
        <v>0</v>
      </c>
      <c r="M21" s="12">
        <f>IF(SUM($L$5:L21)&gt;初期設定!$D$32,MAX(初期設定!$D$32-SUM($L$5:L20),0),キャンペーン計算!L21)</f>
        <v>0</v>
      </c>
      <c r="N21" s="12"/>
      <c r="O21" s="12">
        <f>IF(ポイント計算!Q23=1,INT(ポイント計算!W23*初期設定!$C$33),0)</f>
        <v>0</v>
      </c>
      <c r="P21" s="12">
        <f>IF(SUM($O$5:O21)&gt;初期設定!$D$33,MAX(初期設定!$D$33-SUM($O$5:O20),0),キャンペーン計算!O21)</f>
        <v>0</v>
      </c>
    </row>
    <row r="22" spans="2:16">
      <c r="B22">
        <v>18</v>
      </c>
      <c r="C22" s="1">
        <f>IF(ポイント計算!C24&gt;=1000,ポイント計算!W24*(ポイント計算!$X$3-1),0)</f>
        <v>0</v>
      </c>
      <c r="D22" s="12">
        <f>IF(SUM($C$5:C22)&lt;=C4,C22,MAX(C4-SUM($C$5:C21),0))</f>
        <v>0</v>
      </c>
      <c r="E22" s="12"/>
      <c r="F22" s="12">
        <f>IF(ポイント計算!K24=1,INT(ポイント計算!W24*初期設定!$C$30),0)</f>
        <v>0</v>
      </c>
      <c r="G22" s="12">
        <f>IF(SUM($F$5:F22)&gt;初期設定!$D$30,MAX(初期設定!$D$30-SUM($F$5:F21),0),キャンペーン計算!F22)</f>
        <v>0</v>
      </c>
      <c r="H22" s="12"/>
      <c r="I22" s="12">
        <f>IF(ポイント計算!M24=1,INT(ポイント計算!W24*初期設定!$C$31),0)</f>
        <v>0</v>
      </c>
      <c r="J22" s="12">
        <f>IF(SUM($I$5:I22)&gt;初期設定!$D$31,MAX(初期設定!$D$31-SUM($I$5:I21),0),キャンペーン計算!I22)</f>
        <v>0</v>
      </c>
      <c r="K22" s="12"/>
      <c r="L22" s="12">
        <f>IF(ポイント計算!O24=1,INT(ポイント計算!W24*初期設定!$C$32),0)</f>
        <v>0</v>
      </c>
      <c r="M22" s="12">
        <f>IF(SUM($L$5:L22)&gt;初期設定!$D$32,MAX(初期設定!$D$32-SUM($L$5:L21),0),キャンペーン計算!L22)</f>
        <v>0</v>
      </c>
      <c r="N22" s="12"/>
      <c r="O22" s="12">
        <f>IF(ポイント計算!Q24=1,INT(ポイント計算!W24*初期設定!$C$33),0)</f>
        <v>0</v>
      </c>
      <c r="P22" s="12">
        <f>IF(SUM($O$5:O22)&gt;初期設定!$D$33,MAX(初期設定!$D$33-SUM($O$5:O21),0),キャンペーン計算!O22)</f>
        <v>0</v>
      </c>
    </row>
    <row r="23" spans="2:16">
      <c r="B23">
        <v>19</v>
      </c>
      <c r="C23" s="1">
        <f>IF(ポイント計算!C25&gt;=1000,ポイント計算!W25*(ポイント計算!$X$3-1),0)</f>
        <v>0</v>
      </c>
      <c r="D23" s="12">
        <f>IF(SUM($C$5:C23)&lt;=C4,C23,MAX(C4-SUM($C$5:C22),0))</f>
        <v>0</v>
      </c>
      <c r="E23" s="12"/>
      <c r="F23" s="12">
        <f>IF(ポイント計算!K25=1,INT(ポイント計算!W25*初期設定!$C$30),0)</f>
        <v>0</v>
      </c>
      <c r="G23" s="12">
        <f>IF(SUM($F$5:F23)&gt;初期設定!$D$30,MAX(初期設定!$D$30-SUM($F$5:F22),0),キャンペーン計算!F23)</f>
        <v>0</v>
      </c>
      <c r="H23" s="12"/>
      <c r="I23" s="12">
        <f>IF(ポイント計算!M25=1,INT(ポイント計算!W25*初期設定!$C$31),0)</f>
        <v>0</v>
      </c>
      <c r="J23" s="12">
        <f>IF(SUM($I$5:I23)&gt;初期設定!$D$31,MAX(初期設定!$D$31-SUM($I$5:I22),0),キャンペーン計算!I23)</f>
        <v>0</v>
      </c>
      <c r="K23" s="12"/>
      <c r="L23" s="12">
        <f>IF(ポイント計算!O25=1,INT(ポイント計算!W25*初期設定!$C$32),0)</f>
        <v>0</v>
      </c>
      <c r="M23" s="12">
        <f>IF(SUM($L$5:L23)&gt;初期設定!$D$32,MAX(初期設定!$D$32-SUM($L$5:L22),0),キャンペーン計算!L23)</f>
        <v>0</v>
      </c>
      <c r="N23" s="12"/>
      <c r="O23" s="12">
        <f>IF(ポイント計算!Q25=1,INT(ポイント計算!W25*初期設定!$C$33),0)</f>
        <v>0</v>
      </c>
      <c r="P23" s="12">
        <f>IF(SUM($O$5:O23)&gt;初期設定!$D$33,MAX(初期設定!$D$33-SUM($O$5:O22),0),キャンペーン計算!O23)</f>
        <v>0</v>
      </c>
    </row>
    <row r="24" spans="2:16">
      <c r="B24">
        <v>20</v>
      </c>
      <c r="C24" s="1">
        <f>IF(ポイント計算!C26&gt;=1000,ポイント計算!W26*(ポイント計算!$X$3-1),0)</f>
        <v>0</v>
      </c>
      <c r="D24" s="12">
        <f>IF(SUM($C$5:C24)&lt;=C4,C24,MAX(C4-SUM($C$5:C23),0))</f>
        <v>0</v>
      </c>
      <c r="E24" s="12"/>
      <c r="F24" s="12">
        <f>IF(ポイント計算!K26=1,INT(ポイント計算!W26*初期設定!$C$30),0)</f>
        <v>0</v>
      </c>
      <c r="G24" s="12">
        <f>IF(SUM($F$5:F24)&gt;初期設定!$D$30,MAX(初期設定!$D$30-SUM($F$5:F23),0),キャンペーン計算!F24)</f>
        <v>0</v>
      </c>
      <c r="H24" s="12"/>
      <c r="I24" s="12">
        <f>IF(ポイント計算!M26=1,INT(ポイント計算!W26*初期設定!$C$31),0)</f>
        <v>0</v>
      </c>
      <c r="J24" s="12">
        <f>IF(SUM($I$5:I24)&gt;初期設定!$D$31,MAX(初期設定!$D$31-SUM($I$5:I23),0),キャンペーン計算!I24)</f>
        <v>0</v>
      </c>
      <c r="K24" s="12"/>
      <c r="L24" s="12">
        <f>IF(ポイント計算!O26=1,INT(ポイント計算!W26*初期設定!$C$32),0)</f>
        <v>0</v>
      </c>
      <c r="M24" s="12">
        <f>IF(SUM($L$5:L24)&gt;初期設定!$D$32,MAX(初期設定!$D$32-SUM($L$5:L23),0),キャンペーン計算!L24)</f>
        <v>0</v>
      </c>
      <c r="N24" s="12"/>
      <c r="O24" s="12">
        <f>IF(ポイント計算!Q26=1,INT(ポイント計算!W26*初期設定!$C$33),0)</f>
        <v>0</v>
      </c>
      <c r="P24" s="12">
        <f>IF(SUM($O$5:O24)&gt;初期設定!$D$33,MAX(初期設定!$D$33-SUM($O$5:O23),0),キャンペーン計算!O24)</f>
        <v>0</v>
      </c>
    </row>
    <row r="25" spans="2:16">
      <c r="B25">
        <v>21</v>
      </c>
      <c r="C25" s="1">
        <f>IF(ポイント計算!C27&gt;=1000,ポイント計算!W27*(ポイント計算!$X$3-1),0)</f>
        <v>0</v>
      </c>
      <c r="D25" s="12">
        <f>IF(SUM($C$5:C25)&lt;=C4,C25,MAX(C4-SUM($C$5:C24),0))</f>
        <v>0</v>
      </c>
      <c r="E25" s="12"/>
      <c r="F25" s="12">
        <f>IF(ポイント計算!K27=1,INT(ポイント計算!W27*初期設定!$C$30),0)</f>
        <v>0</v>
      </c>
      <c r="G25" s="12">
        <f>IF(SUM($F$5:F25)&gt;初期設定!$D$30,MAX(初期設定!$D$30-SUM($F$5:F24),0),キャンペーン計算!F25)</f>
        <v>0</v>
      </c>
      <c r="H25" s="12"/>
      <c r="I25" s="12">
        <f>IF(ポイント計算!M27=1,INT(ポイント計算!W27*初期設定!$C$31),0)</f>
        <v>0</v>
      </c>
      <c r="J25" s="12">
        <f>IF(SUM($I$5:I25)&gt;初期設定!$D$31,MAX(初期設定!$D$31-SUM($I$5:I24),0),キャンペーン計算!I25)</f>
        <v>0</v>
      </c>
      <c r="K25" s="12"/>
      <c r="L25" s="12">
        <f>IF(ポイント計算!O27=1,INT(ポイント計算!W27*初期設定!$C$32),0)</f>
        <v>0</v>
      </c>
      <c r="M25" s="12">
        <f>IF(SUM($L$5:L25)&gt;初期設定!$D$32,MAX(初期設定!$D$32-SUM($L$5:L24),0),キャンペーン計算!L25)</f>
        <v>0</v>
      </c>
      <c r="N25" s="12"/>
      <c r="O25" s="12">
        <f>IF(ポイント計算!Q27=1,INT(ポイント計算!W27*初期設定!$C$33),0)</f>
        <v>0</v>
      </c>
      <c r="P25" s="12">
        <f>IF(SUM($O$5:O25)&gt;初期設定!$D$33,MAX(初期設定!$D$33-SUM($O$5:O24),0),キャンペーン計算!O25)</f>
        <v>0</v>
      </c>
    </row>
    <row r="26" spans="2:16">
      <c r="B26">
        <v>22</v>
      </c>
      <c r="C26" s="1">
        <f>IF(ポイント計算!C28&gt;=1000,ポイント計算!W28*(ポイント計算!$X$3-1),0)</f>
        <v>0</v>
      </c>
      <c r="D26" s="12">
        <f>IF(SUM($C$5:C26)&lt;=C4,C26,MAX(C4-SUM($C$5:C25),0))</f>
        <v>0</v>
      </c>
      <c r="E26" s="12"/>
      <c r="F26" s="12">
        <f>IF(ポイント計算!K28=1,INT(ポイント計算!W28*初期設定!$C$30),0)</f>
        <v>0</v>
      </c>
      <c r="G26" s="12">
        <f>IF(SUM($F$5:F26)&gt;初期設定!$D$30,MAX(初期設定!$D$30-SUM($F$5:F25),0),キャンペーン計算!F26)</f>
        <v>0</v>
      </c>
      <c r="H26" s="12"/>
      <c r="I26" s="12">
        <f>IF(ポイント計算!M28=1,INT(ポイント計算!W28*初期設定!$C$31),0)</f>
        <v>0</v>
      </c>
      <c r="J26" s="12">
        <f>IF(SUM($I$5:I26)&gt;初期設定!$D$31,MAX(初期設定!$D$31-SUM($I$5:I25),0),キャンペーン計算!I26)</f>
        <v>0</v>
      </c>
      <c r="K26" s="12"/>
      <c r="L26" s="12">
        <f>IF(ポイント計算!O28=1,INT(ポイント計算!W28*初期設定!$C$32),0)</f>
        <v>0</v>
      </c>
      <c r="M26" s="12">
        <f>IF(SUM($L$5:L26)&gt;初期設定!$D$32,MAX(初期設定!$D$32-SUM($L$5:L25),0),キャンペーン計算!L26)</f>
        <v>0</v>
      </c>
      <c r="N26" s="12"/>
      <c r="O26" s="12">
        <f>IF(ポイント計算!Q28=1,INT(ポイント計算!W28*初期設定!$C$33),0)</f>
        <v>0</v>
      </c>
      <c r="P26" s="12">
        <f>IF(SUM($O$5:O26)&gt;初期設定!$D$33,MAX(初期設定!$D$33-SUM($O$5:O25),0),キャンペーン計算!O26)</f>
        <v>0</v>
      </c>
    </row>
    <row r="27" spans="2:16">
      <c r="B27">
        <v>23</v>
      </c>
      <c r="C27" s="1">
        <f>IF(ポイント計算!C29&gt;=1000,ポイント計算!W29*(ポイント計算!$X$3-1),0)</f>
        <v>0</v>
      </c>
      <c r="D27" s="12">
        <f>IF(SUM($C$5:C27)&lt;=C4,C27,MAX(C4-SUM($C$5:C26),0))</f>
        <v>0</v>
      </c>
      <c r="E27" s="12"/>
      <c r="F27" s="12">
        <f>IF(ポイント計算!K29=1,INT(ポイント計算!W29*初期設定!$C$30),0)</f>
        <v>0</v>
      </c>
      <c r="G27" s="12">
        <f>IF(SUM($F$5:F27)&gt;初期設定!$D$30,MAX(初期設定!$D$30-SUM($F$5:F26),0),キャンペーン計算!F27)</f>
        <v>0</v>
      </c>
      <c r="H27" s="12"/>
      <c r="I27" s="12">
        <f>IF(ポイント計算!M29=1,INT(ポイント計算!W29*初期設定!$C$31),0)</f>
        <v>0</v>
      </c>
      <c r="J27" s="12">
        <f>IF(SUM($I$5:I27)&gt;初期設定!$D$31,MAX(初期設定!$D$31-SUM($I$5:I26),0),キャンペーン計算!I27)</f>
        <v>0</v>
      </c>
      <c r="K27" s="12"/>
      <c r="L27" s="12">
        <f>IF(ポイント計算!O29=1,INT(ポイント計算!W29*初期設定!$C$32),0)</f>
        <v>0</v>
      </c>
      <c r="M27" s="12">
        <f>IF(SUM($L$5:L27)&gt;初期設定!$D$32,MAX(初期設定!$D$32-SUM($L$5:L26),0),キャンペーン計算!L27)</f>
        <v>0</v>
      </c>
      <c r="N27" s="12"/>
      <c r="O27" s="12">
        <f>IF(ポイント計算!Q29=1,INT(ポイント計算!W29*初期設定!$C$33),0)</f>
        <v>0</v>
      </c>
      <c r="P27" s="12">
        <f>IF(SUM($O$5:O27)&gt;初期設定!$D$33,MAX(初期設定!$D$33-SUM($O$5:O26),0),キャンペーン計算!O27)</f>
        <v>0</v>
      </c>
    </row>
    <row r="28" spans="2:16">
      <c r="B28">
        <v>24</v>
      </c>
      <c r="C28" s="1">
        <f>IF(ポイント計算!C30&gt;=1000,ポイント計算!W30*(ポイント計算!$X$3-1),0)</f>
        <v>0</v>
      </c>
      <c r="D28" s="12">
        <f>IF(SUM($C$5:C28)&lt;=C4,C28,MAX(C4-SUM($C$5:C27),0))</f>
        <v>0</v>
      </c>
      <c r="E28" s="12"/>
      <c r="F28" s="12">
        <f>IF(ポイント計算!K30=1,INT(ポイント計算!W30*初期設定!$C$30),0)</f>
        <v>0</v>
      </c>
      <c r="G28" s="12">
        <f>IF(SUM($F$5:F28)&gt;初期設定!$D$30,MAX(初期設定!$D$30-SUM($F$5:F27),0),キャンペーン計算!F28)</f>
        <v>0</v>
      </c>
      <c r="H28" s="12"/>
      <c r="I28" s="12">
        <f>IF(ポイント計算!M30=1,INT(ポイント計算!W30*初期設定!$C$31),0)</f>
        <v>0</v>
      </c>
      <c r="J28" s="12">
        <f>IF(SUM($I$5:I28)&gt;初期設定!$D$31,MAX(初期設定!$D$31-SUM($I$5:I27),0),キャンペーン計算!I28)</f>
        <v>0</v>
      </c>
      <c r="K28" s="12"/>
      <c r="L28" s="12">
        <f>IF(ポイント計算!O30=1,INT(ポイント計算!W30*初期設定!$C$32),0)</f>
        <v>0</v>
      </c>
      <c r="M28" s="12">
        <f>IF(SUM($L$5:L28)&gt;初期設定!$D$32,MAX(初期設定!$D$32-SUM($L$5:L27),0),キャンペーン計算!L28)</f>
        <v>0</v>
      </c>
      <c r="N28" s="12"/>
      <c r="O28" s="12">
        <f>IF(ポイント計算!Q30=1,INT(ポイント計算!W30*初期設定!$C$33),0)</f>
        <v>0</v>
      </c>
      <c r="P28" s="12">
        <f>IF(SUM($O$5:O28)&gt;初期設定!$D$33,MAX(初期設定!$D$33-SUM($O$5:O27),0),キャンペーン計算!O28)</f>
        <v>0</v>
      </c>
    </row>
    <row r="29" spans="2:16">
      <c r="B29">
        <v>25</v>
      </c>
      <c r="C29" s="1">
        <f>IF(ポイント計算!C31&gt;=1000,ポイント計算!W31*(ポイント計算!$X$3-1),0)</f>
        <v>0</v>
      </c>
      <c r="D29" s="12">
        <f>IF(SUM($C$5:C29)&lt;=C4,C29,MAX(C4-SUM($C$5:C28),0))</f>
        <v>0</v>
      </c>
      <c r="E29" s="12"/>
      <c r="F29" s="12">
        <f>IF(ポイント計算!K31=1,INT(ポイント計算!W31*初期設定!$C$30),0)</f>
        <v>0</v>
      </c>
      <c r="G29" s="12">
        <f>IF(SUM($F$5:F29)&gt;初期設定!$D$30,MAX(初期設定!$D$30-SUM($F$5:F28),0),キャンペーン計算!F29)</f>
        <v>0</v>
      </c>
      <c r="H29" s="12"/>
      <c r="I29" s="12">
        <f>IF(ポイント計算!M31=1,INT(ポイント計算!W31*初期設定!$C$31),0)</f>
        <v>0</v>
      </c>
      <c r="J29" s="12">
        <f>IF(SUM($I$5:I29)&gt;初期設定!$D$31,MAX(初期設定!$D$31-SUM($I$5:I28),0),キャンペーン計算!I29)</f>
        <v>0</v>
      </c>
      <c r="K29" s="12"/>
      <c r="L29" s="12">
        <f>IF(ポイント計算!O31=1,INT(ポイント計算!W31*初期設定!$C$32),0)</f>
        <v>0</v>
      </c>
      <c r="M29" s="12">
        <f>IF(SUM($L$5:L29)&gt;初期設定!$D$32,MAX(初期設定!$D$32-SUM($L$5:L28),0),キャンペーン計算!L29)</f>
        <v>0</v>
      </c>
      <c r="N29" s="12"/>
      <c r="O29" s="12">
        <f>IF(ポイント計算!Q31=1,INT(ポイント計算!W31*初期設定!$C$33),0)</f>
        <v>0</v>
      </c>
      <c r="P29" s="12">
        <f>IF(SUM($O$5:O29)&gt;初期設定!$D$33,MAX(初期設定!$D$33-SUM($O$5:O28),0),キャンペーン計算!O29)</f>
        <v>0</v>
      </c>
    </row>
    <row r="30" spans="2:16">
      <c r="B30">
        <v>26</v>
      </c>
      <c r="C30" s="1">
        <f>IF(ポイント計算!C32&gt;=1000,ポイント計算!W32*(ポイント計算!$X$3-1),0)</f>
        <v>0</v>
      </c>
      <c r="D30" s="12">
        <f>IF(SUM($C$5:C30)&lt;=C4,C30,MAX(C4-SUM($C$5:C29),0))</f>
        <v>0</v>
      </c>
      <c r="E30" s="12"/>
      <c r="F30" s="12">
        <f>IF(ポイント計算!K32=1,INT(ポイント計算!W32*初期設定!$C$30),0)</f>
        <v>0</v>
      </c>
      <c r="G30" s="12">
        <f>IF(SUM($F$5:F30)&gt;初期設定!$D$30,MAX(初期設定!$D$30-SUM($F$5:F29),0),キャンペーン計算!F30)</f>
        <v>0</v>
      </c>
      <c r="H30" s="12"/>
      <c r="I30" s="12">
        <f>IF(ポイント計算!M32=1,INT(ポイント計算!W32*初期設定!$C$31),0)</f>
        <v>0</v>
      </c>
      <c r="J30" s="12">
        <f>IF(SUM($I$5:I30)&gt;初期設定!$D$31,MAX(初期設定!$D$31-SUM($I$5:I29),0),キャンペーン計算!I30)</f>
        <v>0</v>
      </c>
      <c r="K30" s="12"/>
      <c r="L30" s="12">
        <f>IF(ポイント計算!O32=1,INT(ポイント計算!W32*初期設定!$C$32),0)</f>
        <v>0</v>
      </c>
      <c r="M30" s="12">
        <f>IF(SUM($L$5:L30)&gt;初期設定!$D$32,MAX(初期設定!$D$32-SUM($L$5:L29),0),キャンペーン計算!L30)</f>
        <v>0</v>
      </c>
      <c r="N30" s="12"/>
      <c r="O30" s="12">
        <f>IF(ポイント計算!Q32=1,INT(ポイント計算!W32*初期設定!$C$33),0)</f>
        <v>0</v>
      </c>
      <c r="P30" s="12">
        <f>IF(SUM($O$5:O30)&gt;初期設定!$D$33,MAX(初期設定!$D$33-SUM($O$5:O29),0),キャンペーン計算!O30)</f>
        <v>0</v>
      </c>
    </row>
    <row r="31" spans="2:16">
      <c r="B31">
        <v>27</v>
      </c>
      <c r="C31" s="1">
        <f>IF(ポイント計算!C33&gt;=1000,ポイント計算!W33*(ポイント計算!$X$3-1),0)</f>
        <v>0</v>
      </c>
      <c r="D31" s="12">
        <f>IF(SUM($C$5:C31)&lt;=C4,C31,MAX(C4-SUM($C$5:C30),0))</f>
        <v>0</v>
      </c>
      <c r="E31" s="12"/>
      <c r="F31" s="12">
        <f>IF(ポイント計算!K33=1,INT(ポイント計算!W33*初期設定!$C$30),0)</f>
        <v>0</v>
      </c>
      <c r="G31" s="12">
        <f>IF(SUM($F$5:F31)&gt;初期設定!$D$30,MAX(初期設定!$D$30-SUM($F$5:F30),0),キャンペーン計算!F31)</f>
        <v>0</v>
      </c>
      <c r="H31" s="12"/>
      <c r="I31" s="12">
        <f>IF(ポイント計算!M33=1,INT(ポイント計算!W33*初期設定!$C$31),0)</f>
        <v>0</v>
      </c>
      <c r="J31" s="12">
        <f>IF(SUM($I$5:I31)&gt;初期設定!$D$31,MAX(初期設定!$D$31-SUM($I$5:I30),0),キャンペーン計算!I31)</f>
        <v>0</v>
      </c>
      <c r="K31" s="12"/>
      <c r="L31" s="12">
        <f>IF(ポイント計算!O33=1,INT(ポイント計算!W33*初期設定!$C$32),0)</f>
        <v>0</v>
      </c>
      <c r="M31" s="12">
        <f>IF(SUM($L$5:L31)&gt;初期設定!$D$32,MAX(初期設定!$D$32-SUM($L$5:L30),0),キャンペーン計算!L31)</f>
        <v>0</v>
      </c>
      <c r="N31" s="12"/>
      <c r="O31" s="12">
        <f>IF(ポイント計算!Q33=1,INT(ポイント計算!W33*初期設定!$C$33),0)</f>
        <v>0</v>
      </c>
      <c r="P31" s="12">
        <f>IF(SUM($O$5:O31)&gt;初期設定!$D$33,MAX(初期設定!$D$33-SUM($O$5:O30),0),キャンペーン計算!O31)</f>
        <v>0</v>
      </c>
    </row>
    <row r="32" spans="2:16">
      <c r="B32">
        <v>28</v>
      </c>
      <c r="C32" s="1">
        <f>IF(ポイント計算!C34&gt;=1000,ポイント計算!W34*(ポイント計算!$X$3-1),0)</f>
        <v>0</v>
      </c>
      <c r="D32" s="12">
        <f>IF(SUM($C$5:C32)&lt;=C4,C32,MAX(C4-SUM($C$5:C31),0))</f>
        <v>0</v>
      </c>
      <c r="E32" s="12"/>
      <c r="F32" s="12">
        <f>IF(ポイント計算!K34=1,INT(ポイント計算!W34*初期設定!$C$30),0)</f>
        <v>0</v>
      </c>
      <c r="G32" s="12">
        <f>IF(SUM($F$5:F32)&gt;初期設定!$D$30,MAX(初期設定!$D$30-SUM($F$5:F31),0),キャンペーン計算!F32)</f>
        <v>0</v>
      </c>
      <c r="H32" s="12"/>
      <c r="I32" s="12">
        <f>IF(ポイント計算!M34=1,INT(ポイント計算!W34*初期設定!$C$31),0)</f>
        <v>0</v>
      </c>
      <c r="J32" s="12">
        <f>IF(SUM($I$5:I32)&gt;初期設定!$D$31,MAX(初期設定!$D$31-SUM($I$5:I31),0),キャンペーン計算!I32)</f>
        <v>0</v>
      </c>
      <c r="K32" s="12"/>
      <c r="L32" s="12">
        <f>IF(ポイント計算!O34=1,INT(ポイント計算!W34*初期設定!$C$32),0)</f>
        <v>0</v>
      </c>
      <c r="M32" s="12">
        <f>IF(SUM($L$5:L32)&gt;初期設定!$D$32,MAX(初期設定!$D$32-SUM($L$5:L31),0),キャンペーン計算!L32)</f>
        <v>0</v>
      </c>
      <c r="N32" s="12"/>
      <c r="O32" s="12">
        <f>IF(ポイント計算!Q34=1,INT(ポイント計算!W34*初期設定!$C$33),0)</f>
        <v>0</v>
      </c>
      <c r="P32" s="12">
        <f>IF(SUM($O$5:O32)&gt;初期設定!$D$33,MAX(初期設定!$D$33-SUM($O$5:O31),0),キャンペーン計算!O32)</f>
        <v>0</v>
      </c>
    </row>
    <row r="33" spans="2:16">
      <c r="B33">
        <v>29</v>
      </c>
      <c r="C33" s="1">
        <f>IF(ポイント計算!C35&gt;=1000,ポイント計算!W35*(ポイント計算!$X$3-1),0)</f>
        <v>0</v>
      </c>
      <c r="D33" s="12">
        <f>IF(SUM($C$5:C33)&lt;=C4,C33,MAX(C4-SUM($C$5:C32),0))</f>
        <v>0</v>
      </c>
      <c r="E33" s="12"/>
      <c r="F33" s="12">
        <f>IF(ポイント計算!K35=1,INT(ポイント計算!W35*初期設定!$C$30),0)</f>
        <v>0</v>
      </c>
      <c r="G33" s="12">
        <f>IF(SUM($F$5:F33)&gt;初期設定!$D$30,MAX(初期設定!$D$30-SUM($F$5:F32),0),キャンペーン計算!F33)</f>
        <v>0</v>
      </c>
      <c r="H33" s="12"/>
      <c r="I33" s="12">
        <f>IF(ポイント計算!M35=1,INT(ポイント計算!W35*初期設定!$C$31),0)</f>
        <v>0</v>
      </c>
      <c r="J33" s="12">
        <f>IF(SUM($I$5:I33)&gt;初期設定!$D$31,MAX(初期設定!$D$31-SUM($I$5:I32),0),キャンペーン計算!I33)</f>
        <v>0</v>
      </c>
      <c r="K33" s="12"/>
      <c r="L33" s="12">
        <f>IF(ポイント計算!O35=1,INT(ポイント計算!W35*初期設定!$C$32),0)</f>
        <v>0</v>
      </c>
      <c r="M33" s="12">
        <f>IF(SUM($L$5:L33)&gt;初期設定!$D$32,MAX(初期設定!$D$32-SUM($L$5:L32),0),キャンペーン計算!L33)</f>
        <v>0</v>
      </c>
      <c r="N33" s="12"/>
      <c r="O33" s="12">
        <f>IF(ポイント計算!Q35=1,INT(ポイント計算!W35*初期設定!$C$33),0)</f>
        <v>0</v>
      </c>
      <c r="P33" s="12">
        <f>IF(SUM($O$5:O33)&gt;初期設定!$D$33,MAX(初期設定!$D$33-SUM($O$5:O32),0),キャンペーン計算!O33)</f>
        <v>0</v>
      </c>
    </row>
    <row r="34" spans="2:16">
      <c r="B34">
        <v>30</v>
      </c>
      <c r="C34" s="1">
        <f>IF(ポイント計算!C36&gt;=1000,ポイント計算!W36*(ポイント計算!$X$3-1),0)</f>
        <v>0</v>
      </c>
      <c r="D34" s="12">
        <f>IF(SUM($C$5:C34)&lt;=C4,C34,MAX(C4-SUM($C$5:C33),0))</f>
        <v>0</v>
      </c>
      <c r="E34" s="12"/>
      <c r="F34" s="12">
        <f>IF(ポイント計算!K36=1,INT(ポイント計算!W36*初期設定!$C$30),0)</f>
        <v>0</v>
      </c>
      <c r="G34" s="12">
        <f>IF(SUM($F$5:F34)&gt;初期設定!$D$30,MAX(初期設定!$D$30-SUM($F$5:F33),0),キャンペーン計算!F34)</f>
        <v>0</v>
      </c>
      <c r="H34" s="12"/>
      <c r="I34" s="12">
        <f>IF(ポイント計算!M36=1,INT(ポイント計算!W36*初期設定!$C$31),0)</f>
        <v>0</v>
      </c>
      <c r="J34" s="12">
        <f>IF(SUM($I$5:I34)&gt;初期設定!$D$31,MAX(初期設定!$D$31-SUM($I$5:I33),0),キャンペーン計算!I34)</f>
        <v>0</v>
      </c>
      <c r="K34" s="12"/>
      <c r="L34" s="12">
        <f>IF(ポイント計算!O36=1,INT(ポイント計算!W36*初期設定!$C$32),0)</f>
        <v>0</v>
      </c>
      <c r="M34" s="12">
        <f>IF(SUM($L$5:L34)&gt;初期設定!$D$32,MAX(初期設定!$D$32-SUM($L$5:L33),0),キャンペーン計算!L34)</f>
        <v>0</v>
      </c>
      <c r="N34" s="12"/>
      <c r="O34" s="12">
        <f>IF(ポイント計算!Q36=1,INT(ポイント計算!W36*初期設定!$C$33),0)</f>
        <v>0</v>
      </c>
      <c r="P34" s="12">
        <f>IF(SUM($O$5:O34)&gt;初期設定!$D$33,MAX(初期設定!$D$33-SUM($O$5:O33),0),キャンペーン計算!O34)</f>
        <v>0</v>
      </c>
    </row>
    <row r="35" spans="2:16">
      <c r="D35" s="12"/>
      <c r="E35" s="12"/>
      <c r="F35" s="12"/>
      <c r="G35" s="12"/>
      <c r="H35" s="12"/>
      <c r="I35" s="12"/>
      <c r="J35" s="12"/>
      <c r="K35" s="12"/>
      <c r="L35" s="12"/>
      <c r="M35" s="12"/>
      <c r="N35" s="12"/>
      <c r="O35" s="12"/>
      <c r="P35" s="12"/>
    </row>
    <row r="36" spans="2:16">
      <c r="B36" t="s">
        <v>7</v>
      </c>
      <c r="D36" s="12">
        <f>SUM(D5:D34)</f>
        <v>0</v>
      </c>
      <c r="E36" s="12"/>
      <c r="F36" s="12">
        <f t="shared" ref="F36:P36" si="0">SUM(F5:F34)</f>
        <v>0</v>
      </c>
      <c r="G36" s="12">
        <f t="shared" si="0"/>
        <v>0</v>
      </c>
      <c r="H36" s="12"/>
      <c r="I36" s="12">
        <f t="shared" si="0"/>
        <v>0</v>
      </c>
      <c r="J36" s="12">
        <f t="shared" si="0"/>
        <v>0</v>
      </c>
      <c r="K36" s="12"/>
      <c r="L36" s="12">
        <f t="shared" si="0"/>
        <v>0</v>
      </c>
      <c r="M36" s="12">
        <f t="shared" si="0"/>
        <v>0</v>
      </c>
      <c r="N36" s="12"/>
      <c r="O36" s="12">
        <f t="shared" si="0"/>
        <v>0</v>
      </c>
      <c r="P36" s="12">
        <f t="shared" si="0"/>
        <v>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D5C9-6819-A844-832B-3BB391EC271A}">
  <dimension ref="A2:BD35"/>
  <sheetViews>
    <sheetView zoomScale="76" zoomScaleNormal="76" workbookViewId="0">
      <selection activeCell="AB2" sqref="AB2"/>
    </sheetView>
  </sheetViews>
  <sheetFormatPr baseColWidth="10" defaultRowHeight="20"/>
  <cols>
    <col min="4" max="4" width="1.85546875" customWidth="1"/>
    <col min="5" max="6" width="11.28515625" customWidth="1"/>
    <col min="7" max="7" width="3.42578125" style="10" customWidth="1"/>
    <col min="8" max="10" width="11.28515625" customWidth="1"/>
    <col min="11" max="11" width="3.42578125" style="10" customWidth="1"/>
    <col min="12" max="13" width="11.28515625" customWidth="1"/>
    <col min="14" max="14" width="3.42578125" style="10" customWidth="1"/>
    <col min="15" max="16" width="11.28515625" customWidth="1"/>
    <col min="17" max="17" width="3.42578125" style="10" customWidth="1"/>
    <col min="18" max="19" width="11.28515625" customWidth="1"/>
    <col min="20" max="20" width="3.42578125" style="10" customWidth="1"/>
    <col min="21" max="22" width="11.28515625" customWidth="1"/>
    <col min="23" max="23" width="3.42578125" style="10" customWidth="1"/>
    <col min="24" max="25" width="11.28515625" customWidth="1"/>
    <col min="26" max="26" width="3.42578125" style="10" customWidth="1"/>
    <col min="27" max="28" width="11.28515625" customWidth="1"/>
    <col min="29" max="29" width="3.42578125" style="10" customWidth="1"/>
    <col min="30" max="31" width="11.28515625" customWidth="1"/>
    <col min="32" max="32" width="3.42578125" style="10" customWidth="1"/>
    <col min="33" max="34" width="11.28515625" customWidth="1"/>
    <col min="35" max="35" width="3.42578125" style="10" customWidth="1"/>
    <col min="36" max="37" width="11.28515625" customWidth="1"/>
    <col min="38" max="38" width="3.42578125" style="10" customWidth="1"/>
    <col min="39" max="40" width="11.28515625" customWidth="1"/>
    <col min="41" max="41" width="3.42578125" style="10" customWidth="1"/>
    <col min="42" max="43" width="11.28515625" customWidth="1"/>
    <col min="44" max="44" width="3.42578125" style="10" customWidth="1"/>
    <col min="45" max="46" width="11.28515625" customWidth="1"/>
    <col min="47" max="47" width="3.42578125" style="10" customWidth="1"/>
    <col min="48" max="49" width="11.28515625" customWidth="1"/>
    <col min="50" max="50" width="3.42578125" style="10" customWidth="1"/>
    <col min="51" max="52" width="11.28515625" customWidth="1"/>
    <col min="53" max="53" width="3.42578125" style="10" customWidth="1"/>
    <col min="54" max="55" width="11.28515625" customWidth="1"/>
    <col min="56" max="56" width="11.28515625" style="10" customWidth="1"/>
  </cols>
  <sheetData>
    <row r="2" spans="1:56">
      <c r="B2" s="8" t="s">
        <v>57</v>
      </c>
      <c r="C2" s="8" t="s">
        <v>58</v>
      </c>
      <c r="E2" s="8" t="str">
        <f>初期設定!B24</f>
        <v>楽天市場アプリ</v>
      </c>
      <c r="F2" s="8">
        <f>初期設定!E24</f>
        <v>15000</v>
      </c>
      <c r="H2" s="8" t="str">
        <f>初期設定!B25</f>
        <v>楽天カード</v>
      </c>
      <c r="I2" s="8">
        <f>初期設定!E25</f>
        <v>5000</v>
      </c>
      <c r="J2" s="10"/>
      <c r="L2" s="8" t="str">
        <f>初期設定!B26</f>
        <v>楽天銀行＋楽天カード</v>
      </c>
      <c r="M2" s="8">
        <f>初期設定!E26</f>
        <v>15000</v>
      </c>
      <c r="O2" s="8" t="str">
        <f>初期設定!B27</f>
        <v>楽天の保険＋楽天カード</v>
      </c>
      <c r="P2" s="8">
        <f>初期設定!E27</f>
        <v>5000</v>
      </c>
      <c r="R2" s="8" t="str">
        <f>初期設定!B9</f>
        <v>楽天モバイル</v>
      </c>
      <c r="S2" s="8">
        <f>初期設定!E9</f>
        <v>5000</v>
      </c>
      <c r="U2" s="8" t="str">
        <f>初期設定!B10</f>
        <v>楽天ひかり</v>
      </c>
      <c r="V2" s="8">
        <f>初期設定!E10</f>
        <v>5000</v>
      </c>
      <c r="X2" s="8" t="str">
        <f>初期設定!B11</f>
        <v>楽天証券</v>
      </c>
      <c r="Y2" s="8">
        <f>初期設定!E11</f>
        <v>5000</v>
      </c>
      <c r="AA2" s="8" t="str">
        <f>初期設定!B12</f>
        <v>楽天トラベル</v>
      </c>
      <c r="AB2" s="8">
        <f>初期設定!E12</f>
        <v>15000</v>
      </c>
      <c r="AD2" s="8" t="str">
        <f>初期設定!B13</f>
        <v>楽天ブックス</v>
      </c>
      <c r="AE2" s="8">
        <f>初期設定!E13</f>
        <v>15000</v>
      </c>
      <c r="AG2" s="8" t="str">
        <f>初期設定!B14</f>
        <v>楽天Kobo</v>
      </c>
      <c r="AH2" s="8">
        <f>初期設定!E14</f>
        <v>15000</v>
      </c>
      <c r="AJ2" s="8" t="str">
        <f>初期設定!B15</f>
        <v>楽天Pasha</v>
      </c>
      <c r="AK2" s="8">
        <f>初期設定!E15</f>
        <v>5000</v>
      </c>
      <c r="AM2" s="8" t="str">
        <f>初期設定!B16</f>
        <v>Rakuten Fashion</v>
      </c>
      <c r="AN2" s="8">
        <f>初期設定!E16</f>
        <v>15000</v>
      </c>
      <c r="AP2" s="8" t="str">
        <f>初期設定!B17</f>
        <v>楽天ビューティ</v>
      </c>
      <c r="AQ2" s="8">
        <f>初期設定!E17</f>
        <v>15000</v>
      </c>
      <c r="AS2" s="8" t="str">
        <f>初期設定!B18</f>
        <v>楽天モバイルキャリア決済</v>
      </c>
      <c r="AT2" s="8">
        <f>初期設定!E18</f>
        <v>5000</v>
      </c>
      <c r="AV2" s="8">
        <f>初期設定!B19</f>
        <v>0</v>
      </c>
      <c r="AW2" s="8">
        <f>初期設定!E19</f>
        <v>0</v>
      </c>
      <c r="AY2" s="9">
        <f>初期設定!B20</f>
        <v>0</v>
      </c>
      <c r="AZ2" s="9">
        <f>初期設定!E20</f>
        <v>0</v>
      </c>
      <c r="BA2" s="11"/>
      <c r="BB2" s="9">
        <f>初期設定!B21</f>
        <v>0</v>
      </c>
      <c r="BC2" s="9">
        <f>初期設定!E21</f>
        <v>0</v>
      </c>
    </row>
    <row r="3" spans="1:56">
      <c r="B3" s="8"/>
      <c r="C3" s="8"/>
      <c r="E3" s="8"/>
      <c r="F3" s="8"/>
      <c r="H3" s="8"/>
      <c r="I3" s="8" t="s">
        <v>71</v>
      </c>
      <c r="J3" s="60" t="s">
        <v>80</v>
      </c>
      <c r="L3" s="8"/>
      <c r="M3" s="8"/>
      <c r="O3" s="8"/>
      <c r="P3" s="8"/>
      <c r="R3" s="8"/>
      <c r="S3" s="8"/>
      <c r="U3" s="8"/>
      <c r="V3" s="8"/>
      <c r="X3" s="8"/>
      <c r="Y3" s="8"/>
      <c r="AA3" s="8"/>
      <c r="AB3" s="8"/>
      <c r="AD3" s="8"/>
      <c r="AE3" s="8"/>
      <c r="AG3" s="8"/>
      <c r="AH3" s="8"/>
      <c r="AJ3" s="8"/>
      <c r="AK3" s="8"/>
      <c r="AM3" s="8"/>
      <c r="AN3" s="8"/>
      <c r="AP3" s="8"/>
      <c r="AQ3" s="8"/>
      <c r="AS3" s="8"/>
      <c r="AT3" s="8"/>
      <c r="AV3" s="8"/>
      <c r="AW3" s="8"/>
      <c r="AY3" s="9"/>
      <c r="AZ3" s="9"/>
      <c r="BA3" s="11"/>
      <c r="BB3" s="9"/>
      <c r="BC3" s="9"/>
    </row>
    <row r="4" spans="1:56">
      <c r="A4">
        <v>1</v>
      </c>
      <c r="B4" s="9">
        <f>ポイント計算!B7</f>
        <v>0</v>
      </c>
      <c r="C4" s="9">
        <f>ポイント計算!E7</f>
        <v>0</v>
      </c>
      <c r="E4" s="9">
        <f>IF(ポイント計算!G7=1,INT(ポイント計算!W7*初期設定!$D$24),0)</f>
        <v>0</v>
      </c>
      <c r="F4" s="9">
        <f>IF($E4&gt;初期設定!$E$24,初期設定!$E24,$E4)</f>
        <v>0</v>
      </c>
      <c r="G4" s="11"/>
      <c r="H4" s="9">
        <f>IF(ポイント計算!I7=1,INT(INT(ポイント計算!$E7*1/100)*(初期設定!$D$25-1)),0)</f>
        <v>0</v>
      </c>
      <c r="I4" s="9">
        <f>IF($H4&gt;初期設定!$E$25,初期設定!$E25,$H4)</f>
        <v>0</v>
      </c>
      <c r="J4" s="11">
        <f>I4+INT(ポイント計算!E7*1/100)</f>
        <v>0</v>
      </c>
      <c r="K4" s="11"/>
      <c r="L4" s="9">
        <f>IF(ポイント計算!I7=1,IF(初期設定!$C$26="○",INT(INT(ポイント計算!$E7*1/100)*初期設定!$D$26),""),0)</f>
        <v>0</v>
      </c>
      <c r="M4" s="9">
        <f>IF(初期設定!C26="○",IF($L4&gt;初期設定!$E$26,初期設定!$E26,$L4),"")</f>
        <v>0</v>
      </c>
      <c r="N4" s="11"/>
      <c r="O4" s="9">
        <f>IF(ポイント計算!I7=1,IF(初期設定!$C$27="○",INT(INT(ポイント計算!$E7*1/100)*初期設定!$D$27),""),0)</f>
        <v>0</v>
      </c>
      <c r="P4" s="9">
        <f>IF(初期設定!C27="○",IF($O4&gt;初期設定!$E$27,初期設定!$E27,$O4),"")</f>
        <v>0</v>
      </c>
      <c r="Q4" s="11"/>
      <c r="R4" s="9">
        <f>IF(初期設定!$C$9="○",INT(ポイント計算!W7*初期設定!$D$9),"")</f>
        <v>0</v>
      </c>
      <c r="S4" s="9">
        <f>IF(初期設定!C9="○",IF($R4&gt;初期設定!$E$9,初期設定!E9,$R4),"")</f>
        <v>0</v>
      </c>
      <c r="T4" s="11"/>
      <c r="U4" s="9" t="str">
        <f>IF(初期設定!$C$10="○",INT(ポイント計算!$W7*初期設定!$D$10),"")</f>
        <v/>
      </c>
      <c r="V4" s="9" t="str">
        <f>IF(初期設定!C10="○",IF($U4&gt;初期設定!$E$10,初期設定!E10,$U4),"")</f>
        <v/>
      </c>
      <c r="W4" s="11"/>
      <c r="X4" s="9">
        <f>IF(初期設定!$C$11="○",INT(ポイント計算!$W7*初期設定!$D$11),"")</f>
        <v>0</v>
      </c>
      <c r="Y4" s="9">
        <f>IF(初期設定!C11="○",IF($X4&gt;初期設定!$E$11,初期設定!$E11,$X4),"")</f>
        <v>0</v>
      </c>
      <c r="Z4" s="11"/>
      <c r="AA4" s="9" t="str">
        <f>IF(初期設定!$C$12="○",INT(ポイント計算!$W7*初期設定!$D$12),"")</f>
        <v/>
      </c>
      <c r="AB4" s="9" t="str">
        <f>IF(初期設定!C12="○",IF($AA4&gt;初期設定!$E$12,初期設定!$E12,$AA4),"")</f>
        <v/>
      </c>
      <c r="AC4" s="11"/>
      <c r="AD4" s="9" t="str">
        <f>IF(初期設定!$C$13="○",INT(ポイント計算!$W7*初期設定!$D$13),"")</f>
        <v/>
      </c>
      <c r="AE4" s="9" t="str">
        <f>IF(初期設定!C13="○",IF($AD4&gt;初期設定!$E$13,初期設定!$E13,$AD4),"")</f>
        <v/>
      </c>
      <c r="AF4" s="11"/>
      <c r="AG4" s="9" t="str">
        <f>IF(初期設定!$C$14="○",INT(ポイント計算!$W7*初期設定!$D$14),"")</f>
        <v/>
      </c>
      <c r="AH4" s="9" t="str">
        <f>IF(初期設定!C14="○",IF($AG4&gt;初期設定!$E$14,初期設定!$E14,$AG4),"")</f>
        <v/>
      </c>
      <c r="AI4" s="11"/>
      <c r="AJ4" s="9" t="str">
        <f>IF(初期設定!$C$15="○",INT(ポイント計算!$W7*初期設定!$D$15),"")</f>
        <v/>
      </c>
      <c r="AK4" s="9" t="str">
        <f>IF(初期設定!C15="○",IF($AJ4&gt;初期設定!$E$15,初期設定!$E15,$AJ4),"")</f>
        <v/>
      </c>
      <c r="AL4" s="11"/>
      <c r="AM4" s="9" t="str">
        <f>IF(初期設定!$C$16="○",INT(ポイント計算!$W7*初期設定!$D$16),"")</f>
        <v/>
      </c>
      <c r="AN4" s="9" t="str">
        <f>IF(初期設定!C16="○",IF($AM4&gt;初期設定!$E$16,初期設定!$E16,$AM4),"")</f>
        <v/>
      </c>
      <c r="AO4" s="11"/>
      <c r="AP4" s="9" t="str">
        <f>IF(初期設定!$C$17="○",INT(ポイント計算!$W7*初期設定!$D$17),"")</f>
        <v/>
      </c>
      <c r="AQ4" s="9" t="str">
        <f>IF(初期設定!C17="○",IF($AP4&gt;初期設定!$E$17,初期設定!$E17,$AP4),"")</f>
        <v/>
      </c>
      <c r="AR4" s="11"/>
      <c r="AS4" s="9" t="str">
        <f>IF(初期設定!$C$18="○",INT(ポイント計算!$W7*初期設定!$D$18),"")</f>
        <v/>
      </c>
      <c r="AT4" s="9" t="str">
        <f>IF(初期設定!C18="○",IF($AS4&gt;初期設定!$E$18,初期設定!$E18,$AS4),"")</f>
        <v/>
      </c>
      <c r="AU4" s="11"/>
      <c r="AV4" s="9" t="str">
        <f>IF(初期設定!$C$19="○",INT(ポイント計算!$W7*初期設定!$D$19),"")</f>
        <v/>
      </c>
      <c r="AW4" s="9" t="str">
        <f>IF(初期設定!C19="○",IF($AV4&gt;初期設定!$E$19,初期設定!$E19,$AV4),"")</f>
        <v/>
      </c>
      <c r="AX4" s="11"/>
      <c r="AY4" s="9" t="str">
        <f>IF(初期設定!$C$20="○",INT(ポイント計算!$W7*初期設定!$D$20),"")</f>
        <v/>
      </c>
      <c r="AZ4" s="9" t="str">
        <f>IF(初期設定!C20="○",IF($AY4&gt;初期設定!$E$20,初期設定!$E20,$AY4),"")</f>
        <v/>
      </c>
      <c r="BA4" s="11"/>
      <c r="BB4" s="9" t="str">
        <f>IF(初期設定!$C$21="○",INT(ポイント計算!$W7*初期設定!$D$21),"")</f>
        <v/>
      </c>
      <c r="BC4" s="9" t="str">
        <f>IF(初期設定!C21="○",IF($BB4&gt;初期設定!$E$21,初期設定!$E21,$BB4),"")</f>
        <v/>
      </c>
      <c r="BD4" s="11"/>
    </row>
    <row r="5" spans="1:56">
      <c r="A5">
        <v>2</v>
      </c>
      <c r="B5" s="9">
        <f>ポイント計算!B8</f>
        <v>0</v>
      </c>
      <c r="C5" s="9">
        <f>ポイント計算!E8</f>
        <v>0</v>
      </c>
      <c r="E5" s="9">
        <f>IF(ポイント計算!G8=1,INT(ポイント計算!W8*初期設定!$D$24),0)</f>
        <v>0</v>
      </c>
      <c r="F5" s="9">
        <f>IF(SUM($E$4:$E5)&gt;初期設定!$E$24,MAX(初期設定!$E$24-SUM(E$4:$E4),0),$E5)</f>
        <v>0</v>
      </c>
      <c r="G5" s="11"/>
      <c r="H5" s="9">
        <f>IF(ポイント計算!I8=1,INT(INT(ポイント計算!$E8*1/100)*(初期設定!$D$25-1)),0)</f>
        <v>0</v>
      </c>
      <c r="I5" s="9">
        <f>IF(SUM($H$4:$H5)&gt;初期設定!$E$25,MAX(初期設定!$E$25-SUM(H$4:$H4),0),$H5)</f>
        <v>0</v>
      </c>
      <c r="J5" s="11">
        <f>I5+INT(ポイント計算!E8*1/100)</f>
        <v>0</v>
      </c>
      <c r="K5" s="11"/>
      <c r="L5" s="9">
        <f>IF(ポイント計算!I8=1,IF(初期設定!$C$26="○",INT(INT(ポイント計算!$E8*1/100)*初期設定!$D$26),""),0)</f>
        <v>0</v>
      </c>
      <c r="M5" s="9">
        <f>IF(SUM($L$4:$L5)&gt;初期設定!$E$26,MAX(初期設定!$E$26-SUM($L$4:L4),0),$L5)</f>
        <v>0</v>
      </c>
      <c r="N5" s="11"/>
      <c r="O5" s="9">
        <f>IF(ポイント計算!I8=1,IF(初期設定!$C$27="○",INT(INT(ポイント計算!$E8*1/100)*初期設定!$D$27),""),0)</f>
        <v>0</v>
      </c>
      <c r="P5" s="9">
        <f>IF(SUM($O$4:$O5)&gt;初期設定!$E$27,MAX(初期設定!$E$27-SUM($O$4:O4),0),$O5)</f>
        <v>0</v>
      </c>
      <c r="Q5" s="11"/>
      <c r="R5" s="9">
        <f>IF(初期設定!$C$9="○",INT(ポイント計算!W8*初期設定!$D$9),"")</f>
        <v>0</v>
      </c>
      <c r="S5" s="9">
        <f>IF(SUM($R$4:$R5)&gt;初期設定!$E$9,MAX(初期設定!$E$9-SUM($R$4:R4),0),$R5)</f>
        <v>0</v>
      </c>
      <c r="T5" s="11"/>
      <c r="U5" s="9" t="str">
        <f>IF(初期設定!$C$10="○",INT(ポイント計算!$W8*初期設定!$D$10),"")</f>
        <v/>
      </c>
      <c r="V5" s="9" t="str">
        <f>IF(SUM($U$4:$U5)&gt;初期設定!$E$10,MAX(初期設定!$E$10-SUM($U$4:U4),0),$U5)</f>
        <v/>
      </c>
      <c r="W5" s="11"/>
      <c r="X5" s="9">
        <f>IF(初期設定!$C$11="○",INT(ポイント計算!$W8*初期設定!$D$11),"")</f>
        <v>0</v>
      </c>
      <c r="Y5" s="9">
        <f>IF(SUM($X$4:$X5)&gt;初期設定!$E$11,MAX(初期設定!$E$11-SUM($X$4:X4),0),$X5)</f>
        <v>0</v>
      </c>
      <c r="Z5" s="11"/>
      <c r="AA5" s="9" t="str">
        <f>IF(初期設定!$C$12="○",INT(ポイント計算!$W8*初期設定!$D$12),"")</f>
        <v/>
      </c>
      <c r="AB5" s="9" t="str">
        <f>IF(SUM($AA$4:$AA5)&gt;初期設定!$E$12,MAX(初期設定!$E$12-SUM($AA$4:AA4),0),$AA5)</f>
        <v/>
      </c>
      <c r="AC5" s="11"/>
      <c r="AD5" s="9" t="str">
        <f>IF(初期設定!$C$13="○",INT(ポイント計算!$W8*初期設定!$D$13),"")</f>
        <v/>
      </c>
      <c r="AE5" s="9" t="str">
        <f>IF(SUM($AD$4:$AD5)&gt;初期設定!$E$13,MAX(初期設定!$E$13-SUM($AD$4:AD4),0),$AD5)</f>
        <v/>
      </c>
      <c r="AF5" s="11"/>
      <c r="AG5" s="9" t="str">
        <f>IF(初期設定!$C$14="○",INT(ポイント計算!$W8*初期設定!$D$14),"")</f>
        <v/>
      </c>
      <c r="AH5" s="9" t="str">
        <f>IF(SUM($AG$4:$AG5)&gt;初期設定!$E$14,MAX(初期設定!$E$14-SUM($AG$4:AG4),0),$AG5)</f>
        <v/>
      </c>
      <c r="AI5" s="11"/>
      <c r="AJ5" s="9" t="str">
        <f>IF(初期設定!$C$15="○",INT(ポイント計算!$W8*初期設定!$D$15),"")</f>
        <v/>
      </c>
      <c r="AK5" s="9" t="str">
        <f>IF(SUM($AJ$4:$AJ5)&gt;初期設定!$E$15,MAX(初期設定!$E$15-SUM($AJ$4:AJ4),0),$AJ5)</f>
        <v/>
      </c>
      <c r="AL5" s="11"/>
      <c r="AM5" s="9" t="str">
        <f>IF(初期設定!$C$16="○",INT(ポイント計算!$W8*初期設定!$D$16),"")</f>
        <v/>
      </c>
      <c r="AN5" s="9" t="str">
        <f>IF(SUM($AM$4:$AM5)&gt;初期設定!$E$16,MAX(初期設定!$E$16-SUM($AM$4:AM4),0),$AM5)</f>
        <v/>
      </c>
      <c r="AO5" s="11"/>
      <c r="AP5" s="9" t="str">
        <f>IF(初期設定!$C$17="○",INT(ポイント計算!$W8*初期設定!$D$17),"")</f>
        <v/>
      </c>
      <c r="AQ5" s="9" t="str">
        <f>IF(SUM($AP$4:$AP5)&gt;初期設定!$E$17,MAX(初期設定!$E$17-SUM($AP$4:AP4),0),$AP5)</f>
        <v/>
      </c>
      <c r="AR5" s="11"/>
      <c r="AS5" s="9" t="str">
        <f>IF(初期設定!$C$18="○",INT(ポイント計算!$W8*初期設定!$D$18),"")</f>
        <v/>
      </c>
      <c r="AT5" s="9" t="str">
        <f>IF(SUM($AS$4:$AS5)&gt;初期設定!$E$18,MAX(初期設定!$E$18-SUM($AS$4:AS4),0),$AS5)</f>
        <v/>
      </c>
      <c r="AU5" s="11"/>
      <c r="AV5" s="9" t="str">
        <f>IF(初期設定!$C$19="○",INT(ポイント計算!$W8*初期設定!$D$19),"")</f>
        <v/>
      </c>
      <c r="AW5" s="9" t="str">
        <f>IF(SUM($AV$4:$AV5)&gt;初期設定!$E$19,MAX(初期設定!$E$19-SUM($AV$4:AV4),0),$AV5)</f>
        <v/>
      </c>
      <c r="AX5" s="11"/>
      <c r="AY5" s="9" t="str">
        <f>IF(初期設定!$C$20="○",INT(ポイント計算!$W8*初期設定!$D$20),"")</f>
        <v/>
      </c>
      <c r="AZ5" s="9" t="str">
        <f>IF(SUM($AY$4:$AY5)&gt;初期設定!$E$20,MAX(初期設定!$E$20-SUM($AY$4:AY4),0),$AY5)</f>
        <v/>
      </c>
      <c r="BA5" s="11"/>
      <c r="BB5" s="9" t="str">
        <f>IF(初期設定!$C$21="○",INT(ポイント計算!$W8*初期設定!$D$21),"")</f>
        <v/>
      </c>
      <c r="BC5" s="9" t="str">
        <f>IF(SUM($BB$4:$BB5)&gt;初期設定!$E$21,MAX(初期設定!$E$21-SUM($BB$4:BB4),0),$BB5)</f>
        <v/>
      </c>
      <c r="BD5" s="11"/>
    </row>
    <row r="6" spans="1:56">
      <c r="A6">
        <v>3</v>
      </c>
      <c r="B6" s="9">
        <f>ポイント計算!B9</f>
        <v>0</v>
      </c>
      <c r="C6" s="9">
        <f>ポイント計算!E9</f>
        <v>0</v>
      </c>
      <c r="E6" s="9">
        <f>IF(ポイント計算!G9=1,INT(ポイント計算!W9*初期設定!$D$24),0)</f>
        <v>0</v>
      </c>
      <c r="F6" s="9">
        <f>IF(SUM($E$4:$E6)&gt;初期設定!$E$24,MAX(初期設定!$E$24-SUM(E$4:$E5),0),$E6)</f>
        <v>0</v>
      </c>
      <c r="G6" s="11"/>
      <c r="H6" s="9">
        <f>IF(ポイント計算!I9=1,INT(INT(ポイント計算!$E9*1/100)*(初期設定!$D$25-1)),0)</f>
        <v>0</v>
      </c>
      <c r="I6" s="9">
        <f>IF(SUM($H$4:$H6)&gt;初期設定!$E$25,MAX(初期設定!$E$25-SUM(H$4:$H5),0),$H6)</f>
        <v>0</v>
      </c>
      <c r="J6" s="11">
        <f>I6+INT(ポイント計算!E9*1/100)</f>
        <v>0</v>
      </c>
      <c r="K6" s="11"/>
      <c r="L6" s="9">
        <f>IF(ポイント計算!I9=1,IF(初期設定!$C$26="○",INT(INT(ポイント計算!$E9*1/100)*初期設定!$D$26),""),0)</f>
        <v>0</v>
      </c>
      <c r="M6" s="9">
        <f>IF(SUM($L$4:$L6)&gt;初期設定!$E$26,MAX(初期設定!$E$26-SUM($L$4:L5),0),$L6)</f>
        <v>0</v>
      </c>
      <c r="N6" s="11"/>
      <c r="O6" s="9">
        <f>IF(ポイント計算!I9=1,IF(初期設定!$C$27="○",INT(INT(ポイント計算!$E9*1/100)*初期設定!$D$27),""),0)</f>
        <v>0</v>
      </c>
      <c r="P6" s="9">
        <f>IF(SUM($O$4:$O6)&gt;初期設定!$E$27,MAX(初期設定!$E$27-SUM($O$4:O5),0),$O6)</f>
        <v>0</v>
      </c>
      <c r="Q6" s="11"/>
      <c r="R6" s="9">
        <f>IF(初期設定!$C$9="○",INT(ポイント計算!W9*初期設定!$D$9),"")</f>
        <v>0</v>
      </c>
      <c r="S6" s="9">
        <f>IF(SUM($R$4:$R6)&gt;初期設定!$E$9,MAX(初期設定!$E$9-SUM($R$4:R5),0),$R6)</f>
        <v>0</v>
      </c>
      <c r="T6" s="11"/>
      <c r="U6" s="9" t="str">
        <f>IF(初期設定!$C$10="○",INT(ポイント計算!$W9*初期設定!$D$10),"")</f>
        <v/>
      </c>
      <c r="V6" s="9" t="str">
        <f>IF(SUM($U$4:$U6)&gt;初期設定!$E$10,MAX(初期設定!$E$10-SUM($U$4:U5),0),$U6)</f>
        <v/>
      </c>
      <c r="W6" s="11"/>
      <c r="X6" s="9">
        <f>IF(初期設定!$C$11="○",INT(ポイント計算!$W9*初期設定!$D$11),"")</f>
        <v>0</v>
      </c>
      <c r="Y6" s="9">
        <f>IF(SUM($X$4:$X6)&gt;初期設定!$E$11,MAX(初期設定!$E$11-SUM($X$4:X5),0),$X6)</f>
        <v>0</v>
      </c>
      <c r="Z6" s="11"/>
      <c r="AA6" s="9" t="str">
        <f>IF(初期設定!$C$12="○",INT(ポイント計算!$W9*初期設定!$D$12),"")</f>
        <v/>
      </c>
      <c r="AB6" s="9" t="str">
        <f>IF(SUM($AA$4:$AA6)&gt;初期設定!$E$12,MAX(初期設定!$E$12-SUM($AA$4:AA5),0),$AA6)</f>
        <v/>
      </c>
      <c r="AC6" s="11"/>
      <c r="AD6" s="9" t="str">
        <f>IF(初期設定!$C$13="○",INT(ポイント計算!$W9*初期設定!$D$13),"")</f>
        <v/>
      </c>
      <c r="AE6" s="9" t="str">
        <f>IF(SUM($AD$4:$AD6)&gt;初期設定!$E$13,MAX(初期設定!$E$13-SUM($AD$4:AD5),0),$AD6)</f>
        <v/>
      </c>
      <c r="AF6" s="11"/>
      <c r="AG6" s="9" t="str">
        <f>IF(初期設定!$C$14="○",INT(ポイント計算!$W9*初期設定!$D$14),"")</f>
        <v/>
      </c>
      <c r="AH6" s="9" t="str">
        <f>IF(SUM($AG$4:$AG6)&gt;初期設定!$E$14,MAX(初期設定!$E$14-SUM($AG$4:AG5),0),$AG6)</f>
        <v/>
      </c>
      <c r="AI6" s="11"/>
      <c r="AJ6" s="9" t="str">
        <f>IF(初期設定!$C$15="○",INT(ポイント計算!$W9*初期設定!$D$15),"")</f>
        <v/>
      </c>
      <c r="AK6" s="9" t="str">
        <f>IF(SUM($AJ$4:$AJ6)&gt;初期設定!$E$15,MAX(初期設定!$E$15-SUM($AJ$4:AJ5),0),$AJ6)</f>
        <v/>
      </c>
      <c r="AL6" s="11"/>
      <c r="AM6" s="9" t="str">
        <f>IF(初期設定!$C$16="○",INT(ポイント計算!$W9*初期設定!$D$16),"")</f>
        <v/>
      </c>
      <c r="AN6" s="9" t="str">
        <f>IF(SUM($AM$4:$AM6)&gt;初期設定!$E$16,MAX(初期設定!$E$16-SUM($AM$4:AM5),0),$AM6)</f>
        <v/>
      </c>
      <c r="AO6" s="11"/>
      <c r="AP6" s="9" t="str">
        <f>IF(初期設定!$C$17="○",INT(ポイント計算!$W9*初期設定!$D$17),"")</f>
        <v/>
      </c>
      <c r="AQ6" s="9" t="str">
        <f>IF(SUM($AP$4:$AP6)&gt;初期設定!$E$17,MAX(初期設定!$E$17-SUM($AP$4:AP5),0),$AP6)</f>
        <v/>
      </c>
      <c r="AR6" s="11"/>
      <c r="AS6" s="9" t="str">
        <f>IF(初期設定!$C$18="○",INT(ポイント計算!$W9*初期設定!$D$18),"")</f>
        <v/>
      </c>
      <c r="AT6" s="9" t="str">
        <f>IF(SUM($AS$4:$AS6)&gt;初期設定!$E$18,MAX(初期設定!$E$18-SUM($AS$4:AS5),0),$AS6)</f>
        <v/>
      </c>
      <c r="AU6" s="11"/>
      <c r="AV6" s="9" t="str">
        <f>IF(初期設定!$C$19="○",INT(ポイント計算!$W9*初期設定!$D$19),"")</f>
        <v/>
      </c>
      <c r="AW6" s="9" t="str">
        <f>IF(SUM($AV$4:$AV6)&gt;初期設定!$E$19,MAX(初期設定!$E$19-SUM($AV$4:AV5),0),$AV6)</f>
        <v/>
      </c>
      <c r="AX6" s="11"/>
      <c r="AY6" s="9" t="str">
        <f>IF(初期設定!$C$20="○",INT(ポイント計算!$W9*初期設定!$D$20),"")</f>
        <v/>
      </c>
      <c r="AZ6" s="9" t="str">
        <f>IF(SUM($AY$4:$AY6)&gt;初期設定!$E$20,MAX(初期設定!$E$20-SUM($AY$4:AY5),0),$AY6)</f>
        <v/>
      </c>
      <c r="BA6" s="11"/>
      <c r="BB6" s="9" t="str">
        <f>IF(初期設定!$C$21="○",INT(ポイント計算!$W9*初期設定!$D$21),"")</f>
        <v/>
      </c>
      <c r="BC6" s="9" t="str">
        <f>IF(SUM($BB$4:$BB6)&gt;初期設定!$E$21,MAX(初期設定!$E$21-SUM($BB$4:BB5),0),$BB6)</f>
        <v/>
      </c>
      <c r="BD6" s="11"/>
    </row>
    <row r="7" spans="1:56">
      <c r="A7">
        <v>4</v>
      </c>
      <c r="B7" s="9">
        <f>ポイント計算!B10</f>
        <v>0</v>
      </c>
      <c r="C7" s="9">
        <f>ポイント計算!E10</f>
        <v>0</v>
      </c>
      <c r="E7" s="9">
        <f>IF(ポイント計算!G10=1,INT(ポイント計算!W10*初期設定!$D$24),0)</f>
        <v>0</v>
      </c>
      <c r="F7" s="9">
        <f>IF(SUM($E$4:$E7)&gt;初期設定!$E$24,MAX(初期設定!$E$24-SUM(E$4:$E6),0),$E7)</f>
        <v>0</v>
      </c>
      <c r="G7" s="11"/>
      <c r="H7" s="9">
        <f>IF(ポイント計算!I10=1,INT(INT(ポイント計算!$E10*1/100)*(初期設定!$D$25-1)),0)</f>
        <v>0</v>
      </c>
      <c r="I7" s="9">
        <f>IF(SUM($H$4:$H7)&gt;初期設定!$E$25,MAX(初期設定!$E$25-SUM(H$4:$H6),0),$H7)</f>
        <v>0</v>
      </c>
      <c r="J7" s="11">
        <f>I7+INT(ポイント計算!E10*1/100)</f>
        <v>0</v>
      </c>
      <c r="K7" s="11"/>
      <c r="L7" s="9">
        <f>IF(ポイント計算!I10=1,IF(初期設定!$C$26="○",INT(INT(ポイント計算!$E10*1/100)*初期設定!$D$26),""),0)</f>
        <v>0</v>
      </c>
      <c r="M7" s="9">
        <f>IF(SUM($L$4:$L7)&gt;初期設定!$E$26,MAX(初期設定!$E$26-SUM($L$4:L6),0),$L7)</f>
        <v>0</v>
      </c>
      <c r="N7" s="11"/>
      <c r="O7" s="9">
        <f>IF(ポイント計算!I10=1,IF(初期設定!$C$27="○",INT(INT(ポイント計算!$E10*1/100)*初期設定!$D$27),""),0)</f>
        <v>0</v>
      </c>
      <c r="P7" s="9">
        <f>IF(SUM($O$4:$O7)&gt;初期設定!$E$27,MAX(初期設定!$E$27-SUM($O$4:O6),0),$O7)</f>
        <v>0</v>
      </c>
      <c r="Q7" s="11"/>
      <c r="R7" s="9">
        <f>IF(初期設定!$C$9="○",INT(ポイント計算!W10*初期設定!$D$9),"")</f>
        <v>0</v>
      </c>
      <c r="S7" s="9">
        <f>IF(SUM($R$4:$R7)&gt;初期設定!$E$9,MAX(初期設定!$E$9-SUM($R$4:R6),0),$R7)</f>
        <v>0</v>
      </c>
      <c r="T7" s="11"/>
      <c r="U7" s="9" t="str">
        <f>IF(初期設定!$C$10="○",INT(ポイント計算!$W10*初期設定!$D$10),"")</f>
        <v/>
      </c>
      <c r="V7" s="9" t="str">
        <f>IF(SUM($U$4:$U7)&gt;初期設定!$E$10,MAX(初期設定!$E$10-SUM($U$4:U6),0),$U7)</f>
        <v/>
      </c>
      <c r="W7" s="11"/>
      <c r="X7" s="9">
        <f>IF(初期設定!$C$11="○",INT(ポイント計算!$W10*初期設定!$D$11),"")</f>
        <v>0</v>
      </c>
      <c r="Y7" s="9">
        <f>IF(SUM($X$4:$X7)&gt;初期設定!$E$11,MAX(初期設定!$E$11-SUM($X$4:X6),0),$X7)</f>
        <v>0</v>
      </c>
      <c r="Z7" s="11"/>
      <c r="AA7" s="9" t="str">
        <f>IF(初期設定!$C$12="○",INT(ポイント計算!$W10*初期設定!$D$12),"")</f>
        <v/>
      </c>
      <c r="AB7" s="9" t="str">
        <f>IF(SUM($AA$4:$AA7)&gt;初期設定!$E$12,MAX(初期設定!$E$12-SUM($AA$4:AA6),0),$AA7)</f>
        <v/>
      </c>
      <c r="AC7" s="11"/>
      <c r="AD7" s="9" t="str">
        <f>IF(初期設定!$C$13="○",INT(ポイント計算!$W10*初期設定!$D$13),"")</f>
        <v/>
      </c>
      <c r="AE7" s="9" t="str">
        <f>IF(SUM($AD$4:$AD7)&gt;初期設定!$E$13,MAX(初期設定!$E$13-SUM($AD$4:AD6),0),$AD7)</f>
        <v/>
      </c>
      <c r="AF7" s="11"/>
      <c r="AG7" s="9" t="str">
        <f>IF(初期設定!$C$14="○",INT(ポイント計算!$W10*初期設定!$D$14),"")</f>
        <v/>
      </c>
      <c r="AH7" s="9" t="str">
        <f>IF(SUM($AG$4:$AG7)&gt;初期設定!$E$14,MAX(初期設定!$E$14-SUM($AG$4:AG6),0),$AG7)</f>
        <v/>
      </c>
      <c r="AI7" s="11"/>
      <c r="AJ7" s="9" t="str">
        <f>IF(初期設定!$C$15="○",INT(ポイント計算!$W10*初期設定!$D$15),"")</f>
        <v/>
      </c>
      <c r="AK7" s="9" t="str">
        <f>IF(SUM($AJ$4:$AJ7)&gt;初期設定!$E$15,MAX(初期設定!$E$15-SUM($AJ$4:AJ6),0),$AJ7)</f>
        <v/>
      </c>
      <c r="AL7" s="11"/>
      <c r="AM7" s="9" t="str">
        <f>IF(初期設定!$C$16="○",INT(ポイント計算!$W10*初期設定!$D$16),"")</f>
        <v/>
      </c>
      <c r="AN7" s="9" t="str">
        <f>IF(SUM($AM$4:$AM7)&gt;初期設定!$E$16,MAX(初期設定!$E$16-SUM($AM$4:AM6),0),$AM7)</f>
        <v/>
      </c>
      <c r="AO7" s="11"/>
      <c r="AP7" s="9" t="str">
        <f>IF(初期設定!$C$17="○",INT(ポイント計算!$W10*初期設定!$D$17),"")</f>
        <v/>
      </c>
      <c r="AQ7" s="9" t="str">
        <f>IF(SUM($AP$4:$AP7)&gt;初期設定!$E$17,MAX(初期設定!$E$17-SUM($AP$4:AP6),0),$AP7)</f>
        <v/>
      </c>
      <c r="AR7" s="11"/>
      <c r="AS7" s="9" t="str">
        <f>IF(初期設定!$C$18="○",INT(ポイント計算!$W10*初期設定!$D$18),"")</f>
        <v/>
      </c>
      <c r="AT7" s="9" t="str">
        <f>IF(SUM($AS$4:$AS7)&gt;初期設定!$E$18,MAX(初期設定!$E$18-SUM($AS$4:AS6),0),$AS7)</f>
        <v/>
      </c>
      <c r="AU7" s="11"/>
      <c r="AV7" s="9" t="str">
        <f>IF(初期設定!$C$19="○",INT(ポイント計算!$W10*初期設定!$D$19),"")</f>
        <v/>
      </c>
      <c r="AW7" s="9" t="str">
        <f>IF(SUM($AV$4:$AV7)&gt;初期設定!$E$19,MAX(初期設定!$E$19-SUM($AV$4:AV6),0),$AV7)</f>
        <v/>
      </c>
      <c r="AX7" s="11"/>
      <c r="AY7" s="9" t="str">
        <f>IF(初期設定!$C$20="○",INT(ポイント計算!$W10*初期設定!$D$20),"")</f>
        <v/>
      </c>
      <c r="AZ7" s="9" t="str">
        <f>IF(SUM($AY$4:$AY7)&gt;初期設定!$E$20,MAX(初期設定!$E$20-SUM($AY$4:AY6),0),$AY7)</f>
        <v/>
      </c>
      <c r="BA7" s="11"/>
      <c r="BB7" s="9" t="str">
        <f>IF(初期設定!$C$21="○",INT(ポイント計算!$W10*初期設定!$D$21),"")</f>
        <v/>
      </c>
      <c r="BC7" s="9" t="str">
        <f>IF(SUM($BB$4:$BB7)&gt;初期設定!$E$21,MAX(初期設定!$E$21-SUM($BB$4:BB6),0),$BB7)</f>
        <v/>
      </c>
      <c r="BD7" s="11"/>
    </row>
    <row r="8" spans="1:56">
      <c r="A8">
        <v>5</v>
      </c>
      <c r="B8" s="9">
        <f>ポイント計算!B11</f>
        <v>0</v>
      </c>
      <c r="C8" s="9">
        <f>ポイント計算!E11</f>
        <v>0</v>
      </c>
      <c r="E8" s="9">
        <f>IF(ポイント計算!G11=1,INT(ポイント計算!W11*初期設定!$D$24),0)</f>
        <v>0</v>
      </c>
      <c r="F8" s="9">
        <f>IF(SUM($E$4:$E8)&gt;初期設定!$E$24,MAX(初期設定!$E$24-SUM(E$4:$E7),0),$E8)</f>
        <v>0</v>
      </c>
      <c r="G8" s="11"/>
      <c r="H8" s="9">
        <f>IF(ポイント計算!I11=1,INT(INT(ポイント計算!$E11*1/100)*(初期設定!$D$25-1)),0)</f>
        <v>0</v>
      </c>
      <c r="I8" s="9">
        <f>IF(SUM($H$4:$H8)&gt;初期設定!$E$25,MAX(初期設定!$E$25-SUM(H$4:$H7),0),$H8)</f>
        <v>0</v>
      </c>
      <c r="J8" s="11">
        <f>I8+INT(ポイント計算!E11*1/100)</f>
        <v>0</v>
      </c>
      <c r="K8" s="11"/>
      <c r="L8" s="9">
        <f>IF(ポイント計算!I11=1,IF(初期設定!$C$26="○",INT(INT(ポイント計算!$E11*1/100)*初期設定!$D$26),""),0)</f>
        <v>0</v>
      </c>
      <c r="M8" s="9">
        <f>IF(SUM($L$4:$L8)&gt;初期設定!$E$26,MAX(初期設定!$E$26-SUM($L$4:L7),0),$L8)</f>
        <v>0</v>
      </c>
      <c r="N8" s="11"/>
      <c r="O8" s="9">
        <f>IF(ポイント計算!I11=1,IF(初期設定!$C$27="○",INT(INT(ポイント計算!$E11*1/100)*初期設定!$D$27),""),0)</f>
        <v>0</v>
      </c>
      <c r="P8" s="9">
        <f>IF(SUM($O$4:$O8)&gt;初期設定!$E$27,MAX(初期設定!$E$27-SUM($O$4:O7),0),$O8)</f>
        <v>0</v>
      </c>
      <c r="Q8" s="11"/>
      <c r="R8" s="9">
        <f>IF(初期設定!$C$9="○",INT(ポイント計算!W11*初期設定!$D$9),"")</f>
        <v>0</v>
      </c>
      <c r="S8" s="9">
        <f>IF(SUM($R$4:$R8)&gt;初期設定!$E$9,MAX(初期設定!$E$9-SUM($R$4:R7),0),$R8)</f>
        <v>0</v>
      </c>
      <c r="T8" s="11"/>
      <c r="U8" s="9" t="str">
        <f>IF(初期設定!$C$10="○",INT(ポイント計算!$W11*初期設定!$D$10),"")</f>
        <v/>
      </c>
      <c r="V8" s="9" t="str">
        <f>IF(SUM($U$4:$U8)&gt;初期設定!$E$10,MAX(初期設定!$E$10-SUM($U$4:U7),0),$U8)</f>
        <v/>
      </c>
      <c r="W8" s="11"/>
      <c r="X8" s="9">
        <f>IF(初期設定!$C$11="○",INT(ポイント計算!$W11*初期設定!$D$11),"")</f>
        <v>0</v>
      </c>
      <c r="Y8" s="9">
        <f>IF(SUM($X$4:$X8)&gt;初期設定!$E$11,MAX(初期設定!$E$11-SUM($X$4:X7),0),$X8)</f>
        <v>0</v>
      </c>
      <c r="Z8" s="11"/>
      <c r="AA8" s="9" t="str">
        <f>IF(初期設定!$C$12="○",INT(ポイント計算!$W11*初期設定!$D$12),"")</f>
        <v/>
      </c>
      <c r="AB8" s="9" t="str">
        <f>IF(SUM($AA$4:$AA8)&gt;初期設定!$E$12,MAX(初期設定!$E$12-SUM($AA$4:AA7),0),$AA8)</f>
        <v/>
      </c>
      <c r="AC8" s="11"/>
      <c r="AD8" s="9" t="str">
        <f>IF(初期設定!$C$13="○",INT(ポイント計算!$W11*初期設定!$D$13),"")</f>
        <v/>
      </c>
      <c r="AE8" s="9" t="str">
        <f>IF(SUM($AD$4:$AD8)&gt;初期設定!$E$13,MAX(初期設定!$E$13-SUM($AD$4:AD7),0),$AD8)</f>
        <v/>
      </c>
      <c r="AF8" s="11"/>
      <c r="AG8" s="9" t="str">
        <f>IF(初期設定!$C$14="○",INT(ポイント計算!$W11*初期設定!$D$14),"")</f>
        <v/>
      </c>
      <c r="AH8" s="9" t="str">
        <f>IF(SUM($AG$4:$AG8)&gt;初期設定!$E$14,MAX(初期設定!$E$14-SUM($AG$4:AG7),0),$AG8)</f>
        <v/>
      </c>
      <c r="AI8" s="11"/>
      <c r="AJ8" s="9" t="str">
        <f>IF(初期設定!$C$15="○",INT(ポイント計算!$W11*初期設定!$D$15),"")</f>
        <v/>
      </c>
      <c r="AK8" s="9" t="str">
        <f>IF(SUM($AJ$4:$AJ8)&gt;初期設定!$E$15,MAX(初期設定!$E$15-SUM($AJ$4:AJ7),0),$AJ8)</f>
        <v/>
      </c>
      <c r="AL8" s="11"/>
      <c r="AM8" s="9" t="str">
        <f>IF(初期設定!$C$16="○",INT(ポイント計算!$W11*初期設定!$D$16),"")</f>
        <v/>
      </c>
      <c r="AN8" s="9" t="str">
        <f>IF(SUM($AM$4:$AM8)&gt;初期設定!$E$16,MAX(初期設定!$E$16-SUM($AM$4:AM7),0),$AM8)</f>
        <v/>
      </c>
      <c r="AO8" s="11"/>
      <c r="AP8" s="9" t="str">
        <f>IF(初期設定!$C$17="○",INT(ポイント計算!$W11*初期設定!$D$17),"")</f>
        <v/>
      </c>
      <c r="AQ8" s="9" t="str">
        <f>IF(SUM($AP$4:$AP8)&gt;初期設定!$E$17,MAX(初期設定!$E$17-SUM($AP$4:AP7),0),$AP8)</f>
        <v/>
      </c>
      <c r="AR8" s="11"/>
      <c r="AS8" s="9" t="str">
        <f>IF(初期設定!$C$18="○",INT(ポイント計算!$W11*初期設定!$D$18),"")</f>
        <v/>
      </c>
      <c r="AT8" s="9" t="str">
        <f>IF(SUM($AS$4:$AS8)&gt;初期設定!$E$18,MAX(初期設定!$E$18-SUM($AS$4:AS7),0),$AS8)</f>
        <v/>
      </c>
      <c r="AU8" s="11"/>
      <c r="AV8" s="9" t="str">
        <f>IF(初期設定!$C$19="○",INT(ポイント計算!$W11*初期設定!$D$19),"")</f>
        <v/>
      </c>
      <c r="AW8" s="9" t="str">
        <f>IF(SUM($AV$4:$AV8)&gt;初期設定!$E$19,MAX(初期設定!$E$19-SUM($AV$4:AV7),0),$AV8)</f>
        <v/>
      </c>
      <c r="AX8" s="11"/>
      <c r="AY8" s="9" t="str">
        <f>IF(初期設定!$C$20="○",INT(ポイント計算!$W11*初期設定!$D$20),"")</f>
        <v/>
      </c>
      <c r="AZ8" s="9" t="str">
        <f>IF(SUM($AY$4:$AY8)&gt;初期設定!$E$20,MAX(初期設定!$E$20-SUM($AY$4:AY7),0),$AY8)</f>
        <v/>
      </c>
      <c r="BA8" s="11"/>
      <c r="BB8" s="9" t="str">
        <f>IF(初期設定!$C$21="○",INT(ポイント計算!$W11*初期設定!$D$21),"")</f>
        <v/>
      </c>
      <c r="BC8" s="9" t="str">
        <f>IF(SUM($BB$4:$BB8)&gt;初期設定!$E$21,MAX(初期設定!$E$21-SUM($BB$4:BB7),0),$BB8)</f>
        <v/>
      </c>
      <c r="BD8" s="11"/>
    </row>
    <row r="9" spans="1:56">
      <c r="A9">
        <v>6</v>
      </c>
      <c r="B9" s="9">
        <f>ポイント計算!B12</f>
        <v>0</v>
      </c>
      <c r="C9" s="9">
        <f>ポイント計算!E12</f>
        <v>0</v>
      </c>
      <c r="E9" s="9">
        <f>IF(ポイント計算!G12=1,INT(ポイント計算!W12*初期設定!$D$24),0)</f>
        <v>0</v>
      </c>
      <c r="F9" s="9">
        <f>IF(SUM($E$4:$E9)&gt;初期設定!$E$24,MAX(初期設定!$E$24-SUM(E$4:$E8),0),$E9)</f>
        <v>0</v>
      </c>
      <c r="G9" s="11"/>
      <c r="H9" s="9">
        <f>IF(ポイント計算!I12=1,INT(INT(ポイント計算!$E12*1/100)*(初期設定!$D$25-1)),0)</f>
        <v>0</v>
      </c>
      <c r="I9" s="9">
        <f>IF(SUM($H$4:$H9)&gt;初期設定!$E$25,MAX(初期設定!$E$25-SUM(H$4:$H8),0),$H9)</f>
        <v>0</v>
      </c>
      <c r="J9" s="11">
        <f>I9+INT(ポイント計算!E12*1/100)</f>
        <v>0</v>
      </c>
      <c r="K9" s="11"/>
      <c r="L9" s="9">
        <f>IF(ポイント計算!I12=1,IF(初期設定!$C$26="○",INT(INT(ポイント計算!$E12*1/100)*初期設定!$D$26),""),0)</f>
        <v>0</v>
      </c>
      <c r="M9" s="9">
        <f>IF(SUM($L$4:$L9)&gt;初期設定!$E$26,MAX(初期設定!$E$26-SUM($L$4:L8),0),$L9)</f>
        <v>0</v>
      </c>
      <c r="N9" s="11"/>
      <c r="O9" s="9">
        <f>IF(ポイント計算!I12=1,IF(初期設定!$C$27="○",INT(INT(ポイント計算!$E12*1/100)*初期設定!$D$27),""),0)</f>
        <v>0</v>
      </c>
      <c r="P9" s="9">
        <f>IF(SUM($O$4:$O9)&gt;初期設定!$E$27,MAX(初期設定!$E$27-SUM($O$4:O8),0),$O9)</f>
        <v>0</v>
      </c>
      <c r="Q9" s="11"/>
      <c r="R9" s="9">
        <f>IF(初期設定!$C$9="○",INT(ポイント計算!W12*初期設定!$D$9),"")</f>
        <v>0</v>
      </c>
      <c r="S9" s="9">
        <f>IF(SUM($R$4:$R9)&gt;初期設定!$E$9,MAX(初期設定!$E$9-SUM($R$4:R8),0),$R9)</f>
        <v>0</v>
      </c>
      <c r="T9" s="11"/>
      <c r="U9" s="9" t="str">
        <f>IF(初期設定!$C$10="○",INT(ポイント計算!$W12*初期設定!$D$10),"")</f>
        <v/>
      </c>
      <c r="V9" s="9" t="str">
        <f>IF(SUM($U$4:$U9)&gt;初期設定!$E$10,MAX(初期設定!$E$10-SUM($U$4:U8),0),$U9)</f>
        <v/>
      </c>
      <c r="W9" s="11"/>
      <c r="X9" s="9">
        <f>IF(初期設定!$C$11="○",INT(ポイント計算!$W12*初期設定!$D$11),"")</f>
        <v>0</v>
      </c>
      <c r="Y9" s="9">
        <f>IF(SUM($X$4:$X9)&gt;初期設定!$E$11,MAX(初期設定!$E$11-SUM($X$4:X8),0),$X9)</f>
        <v>0</v>
      </c>
      <c r="Z9" s="11"/>
      <c r="AA9" s="9" t="str">
        <f>IF(初期設定!$C$12="○",INT(ポイント計算!$W12*初期設定!$D$12),"")</f>
        <v/>
      </c>
      <c r="AB9" s="9" t="str">
        <f>IF(SUM($AA$4:$AA9)&gt;初期設定!$E$12,MAX(初期設定!$E$12-SUM($AA$4:AA8),0),$AA9)</f>
        <v/>
      </c>
      <c r="AC9" s="11"/>
      <c r="AD9" s="9" t="str">
        <f>IF(初期設定!$C$13="○",INT(ポイント計算!$W12*初期設定!$D$13),"")</f>
        <v/>
      </c>
      <c r="AE9" s="9" t="str">
        <f>IF(SUM($AD$4:$AD9)&gt;初期設定!$E$13,MAX(初期設定!$E$13-SUM($AD$4:AD8),0),$AD9)</f>
        <v/>
      </c>
      <c r="AF9" s="11"/>
      <c r="AG9" s="9" t="str">
        <f>IF(初期設定!$C$14="○",INT(ポイント計算!$W12*初期設定!$D$14),"")</f>
        <v/>
      </c>
      <c r="AH9" s="9" t="str">
        <f>IF(SUM($AG$4:$AG9)&gt;初期設定!$E$14,MAX(初期設定!$E$14-SUM($AG$4:AG8),0),$AG9)</f>
        <v/>
      </c>
      <c r="AI9" s="11"/>
      <c r="AJ9" s="9" t="str">
        <f>IF(初期設定!$C$15="○",INT(ポイント計算!$W12*初期設定!$D$15),"")</f>
        <v/>
      </c>
      <c r="AK9" s="9" t="str">
        <f>IF(SUM($AJ$4:$AJ9)&gt;初期設定!$E$15,MAX(初期設定!$E$15-SUM($AJ$4:AJ8),0),$AJ9)</f>
        <v/>
      </c>
      <c r="AL9" s="11"/>
      <c r="AM9" s="9" t="str">
        <f>IF(初期設定!$C$16="○",INT(ポイント計算!$W12*初期設定!$D$16),"")</f>
        <v/>
      </c>
      <c r="AN9" s="9" t="str">
        <f>IF(SUM($AM$4:$AM9)&gt;初期設定!$E$16,MAX(初期設定!$E$16-SUM($AM$4:AM8),0),$AM9)</f>
        <v/>
      </c>
      <c r="AO9" s="11"/>
      <c r="AP9" s="9" t="str">
        <f>IF(初期設定!$C$17="○",INT(ポイント計算!$W12*初期設定!$D$17),"")</f>
        <v/>
      </c>
      <c r="AQ9" s="9" t="str">
        <f>IF(SUM($AP$4:$AP9)&gt;初期設定!$E$17,MAX(初期設定!$E$17-SUM($AP$4:AP8),0),$AP9)</f>
        <v/>
      </c>
      <c r="AR9" s="11"/>
      <c r="AS9" s="9" t="str">
        <f>IF(初期設定!$C$18="○",INT(ポイント計算!$W12*初期設定!$D$18),"")</f>
        <v/>
      </c>
      <c r="AT9" s="9" t="str">
        <f>IF(SUM($AS$4:$AS9)&gt;初期設定!$E$18,MAX(初期設定!$E$18-SUM($AS$4:AS8),0),$AS9)</f>
        <v/>
      </c>
      <c r="AU9" s="11"/>
      <c r="AV9" s="9" t="str">
        <f>IF(初期設定!$C$19="○",INT(ポイント計算!$W12*初期設定!$D$19),"")</f>
        <v/>
      </c>
      <c r="AW9" s="9" t="str">
        <f>IF(SUM($AV$4:$AV9)&gt;初期設定!$E$19,MAX(初期設定!$E$19-SUM($AV$4:AV8),0),$AV9)</f>
        <v/>
      </c>
      <c r="AX9" s="11"/>
      <c r="AY9" s="9" t="str">
        <f>IF(初期設定!$C$20="○",INT(ポイント計算!$W12*初期設定!$D$20),"")</f>
        <v/>
      </c>
      <c r="AZ9" s="9" t="str">
        <f>IF(SUM($AY$4:$AY9)&gt;初期設定!$E$20,MAX(初期設定!$E$20-SUM($AY$4:AY8),0),$AY9)</f>
        <v/>
      </c>
      <c r="BA9" s="11"/>
      <c r="BB9" s="9" t="str">
        <f>IF(初期設定!$C$21="○",INT(ポイント計算!$W12*初期設定!$D$21),"")</f>
        <v/>
      </c>
      <c r="BC9" s="9" t="str">
        <f>IF(SUM($BB$4:$BB9)&gt;初期設定!$E$21,MAX(初期設定!$E$21-SUM($BB$4:BB8),0),$BB9)</f>
        <v/>
      </c>
      <c r="BD9" s="11"/>
    </row>
    <row r="10" spans="1:56">
      <c r="A10">
        <v>7</v>
      </c>
      <c r="B10" s="9">
        <f>ポイント計算!B13</f>
        <v>0</v>
      </c>
      <c r="C10" s="9">
        <f>ポイント計算!E13</f>
        <v>0</v>
      </c>
      <c r="E10" s="9">
        <f>IF(ポイント計算!G13=1,INT(ポイント計算!W13*初期設定!$D$24),0)</f>
        <v>0</v>
      </c>
      <c r="F10" s="9">
        <f>IF(SUM($E$4:$E10)&gt;初期設定!$E$24,MAX(初期設定!$E$24-SUM(E$4:$E9),0),$E10)</f>
        <v>0</v>
      </c>
      <c r="G10" s="11"/>
      <c r="H10" s="9">
        <f>IF(ポイント計算!I13=1,INT(INT(ポイント計算!$E13*1/100)*(初期設定!$D$25-1)),0)</f>
        <v>0</v>
      </c>
      <c r="I10" s="9">
        <f>IF(SUM($H$4:$H10)&gt;初期設定!$E$25,MAX(初期設定!$E$25-SUM(H$4:$H9),0),$H10)</f>
        <v>0</v>
      </c>
      <c r="J10" s="11">
        <f>I10+INT(ポイント計算!E13*1/100)</f>
        <v>0</v>
      </c>
      <c r="K10" s="11"/>
      <c r="L10" s="9">
        <f>IF(ポイント計算!I13=1,IF(初期設定!$C$26="○",INT(INT(ポイント計算!$E13*1/100)*初期設定!$D$26),""),0)</f>
        <v>0</v>
      </c>
      <c r="M10" s="9">
        <f>IF(SUM($L$4:$L10)&gt;初期設定!$E$26,MAX(初期設定!$E$26-SUM($L$4:L9),0),$L10)</f>
        <v>0</v>
      </c>
      <c r="N10" s="11"/>
      <c r="O10" s="9">
        <f>IF(ポイント計算!I13=1,IF(初期設定!$C$27="○",INT(INT(ポイント計算!$E13*1/100)*初期設定!$D$27),""),0)</f>
        <v>0</v>
      </c>
      <c r="P10" s="9">
        <f>IF(SUM($O$4:$O10)&gt;初期設定!$E$27,MAX(初期設定!$E$27-SUM($O$4:O9),0),$O10)</f>
        <v>0</v>
      </c>
      <c r="Q10" s="11"/>
      <c r="R10" s="9">
        <f>IF(初期設定!$C$9="○",INT(ポイント計算!W13*初期設定!$D$9),"")</f>
        <v>0</v>
      </c>
      <c r="S10" s="9">
        <f>IF(SUM($R$4:$R10)&gt;初期設定!$E$9,MAX(初期設定!$E$9-SUM($R$4:R9),0),$R10)</f>
        <v>0</v>
      </c>
      <c r="T10" s="11"/>
      <c r="U10" s="9" t="str">
        <f>IF(初期設定!$C$10="○",INT(ポイント計算!$W13*初期設定!$D$10),"")</f>
        <v/>
      </c>
      <c r="V10" s="9" t="str">
        <f>IF(SUM($U$4:$U10)&gt;初期設定!$E$10,MAX(初期設定!$E$10-SUM($U$4:U9),0),$U10)</f>
        <v/>
      </c>
      <c r="W10" s="11"/>
      <c r="X10" s="9">
        <f>IF(初期設定!$C$11="○",INT(ポイント計算!$W13*初期設定!$D$11),"")</f>
        <v>0</v>
      </c>
      <c r="Y10" s="9">
        <f>IF(SUM($X$4:$X10)&gt;初期設定!$E$11,MAX(初期設定!$E$11-SUM($X$4:X9),0),$X10)</f>
        <v>0</v>
      </c>
      <c r="Z10" s="11"/>
      <c r="AA10" s="9" t="str">
        <f>IF(初期設定!$C$12="○",INT(ポイント計算!$W13*初期設定!$D$12),"")</f>
        <v/>
      </c>
      <c r="AB10" s="9" t="str">
        <f>IF(SUM($AA$4:$AA10)&gt;初期設定!$E$12,MAX(初期設定!$E$12-SUM($AA$4:AA9),0),$AA10)</f>
        <v/>
      </c>
      <c r="AC10" s="11"/>
      <c r="AD10" s="9" t="str">
        <f>IF(初期設定!$C$13="○",INT(ポイント計算!$W13*初期設定!$D$13),"")</f>
        <v/>
      </c>
      <c r="AE10" s="9" t="str">
        <f>IF(SUM($AD$4:$AD10)&gt;初期設定!$E$13,MAX(初期設定!$E$13-SUM($AD$4:AD9),0),$AD10)</f>
        <v/>
      </c>
      <c r="AF10" s="11"/>
      <c r="AG10" s="9" t="str">
        <f>IF(初期設定!$C$14="○",INT(ポイント計算!$W13*初期設定!$D$14),"")</f>
        <v/>
      </c>
      <c r="AH10" s="9" t="str">
        <f>IF(SUM($AG$4:$AG10)&gt;初期設定!$E$14,MAX(初期設定!$E$14-SUM($AG$4:AG9),0),$AG10)</f>
        <v/>
      </c>
      <c r="AI10" s="11"/>
      <c r="AJ10" s="9" t="str">
        <f>IF(初期設定!$C$15="○",INT(ポイント計算!$W13*初期設定!$D$15),"")</f>
        <v/>
      </c>
      <c r="AK10" s="9" t="str">
        <f>IF(SUM($AJ$4:$AJ10)&gt;初期設定!$E$15,MAX(初期設定!$E$15-SUM($AJ$4:AJ9),0),$AJ10)</f>
        <v/>
      </c>
      <c r="AL10" s="11"/>
      <c r="AM10" s="9" t="str">
        <f>IF(初期設定!$C$16="○",INT(ポイント計算!$W13*初期設定!$D$16),"")</f>
        <v/>
      </c>
      <c r="AN10" s="9" t="str">
        <f>IF(SUM($AM$4:$AM10)&gt;初期設定!$E$16,MAX(初期設定!$E$16-SUM($AM$4:AM9),0),$AM10)</f>
        <v/>
      </c>
      <c r="AO10" s="11"/>
      <c r="AP10" s="9" t="str">
        <f>IF(初期設定!$C$17="○",INT(ポイント計算!$W13*初期設定!$D$17),"")</f>
        <v/>
      </c>
      <c r="AQ10" s="9" t="str">
        <f>IF(SUM($AP$4:$AP10)&gt;初期設定!$E$17,MAX(初期設定!$E$17-SUM($AP$4:AP9),0),$AP10)</f>
        <v/>
      </c>
      <c r="AR10" s="11"/>
      <c r="AS10" s="9" t="str">
        <f>IF(初期設定!$C$18="○",INT(ポイント計算!$W13*初期設定!$D$18),"")</f>
        <v/>
      </c>
      <c r="AT10" s="9" t="str">
        <f>IF(SUM($AS$4:$AS10)&gt;初期設定!$E$18,MAX(初期設定!$E$18-SUM($AS$4:AS9),0),$AS10)</f>
        <v/>
      </c>
      <c r="AU10" s="11"/>
      <c r="AV10" s="9" t="str">
        <f>IF(初期設定!$C$19="○",INT(ポイント計算!$W13*初期設定!$D$19),"")</f>
        <v/>
      </c>
      <c r="AW10" s="9" t="str">
        <f>IF(SUM($AV$4:$AV10)&gt;初期設定!$E$19,MAX(初期設定!$E$19-SUM($AV$4:AV9),0),$AV10)</f>
        <v/>
      </c>
      <c r="AX10" s="11"/>
      <c r="AY10" s="9" t="str">
        <f>IF(初期設定!$C$20="○",INT(ポイント計算!$W13*初期設定!$D$20),"")</f>
        <v/>
      </c>
      <c r="AZ10" s="9" t="str">
        <f>IF(SUM($AY$4:$AY10)&gt;初期設定!$E$20,MAX(初期設定!$E$20-SUM($AY$4:AY9),0),$AY10)</f>
        <v/>
      </c>
      <c r="BA10" s="11"/>
      <c r="BB10" s="9" t="str">
        <f>IF(初期設定!$C$21="○",INT(ポイント計算!$W13*初期設定!$D$21),"")</f>
        <v/>
      </c>
      <c r="BC10" s="9" t="str">
        <f>IF(SUM($BB$4:$BB10)&gt;初期設定!$E$21,MAX(初期設定!$E$21-SUM($BB$4:BB9),0),$BB10)</f>
        <v/>
      </c>
      <c r="BD10" s="11"/>
    </row>
    <row r="11" spans="1:56">
      <c r="A11">
        <v>8</v>
      </c>
      <c r="B11" s="9">
        <f>ポイント計算!B14</f>
        <v>0</v>
      </c>
      <c r="C11" s="9">
        <f>ポイント計算!E14</f>
        <v>0</v>
      </c>
      <c r="E11" s="9">
        <f>IF(ポイント計算!G14=1,INT(ポイント計算!W14*初期設定!$D$24),0)</f>
        <v>0</v>
      </c>
      <c r="F11" s="9">
        <f>IF(SUM($E$4:$E11)&gt;初期設定!$E$24,MAX(初期設定!$E$24-SUM(E$4:$E10),0),$E11)</f>
        <v>0</v>
      </c>
      <c r="G11" s="11"/>
      <c r="H11" s="9">
        <f>IF(ポイント計算!I14=1,INT(INT(ポイント計算!$E14*1/100)*(初期設定!$D$25-1)),0)</f>
        <v>0</v>
      </c>
      <c r="I11" s="9">
        <f>IF(SUM($H$4:$H11)&gt;初期設定!$E$25,MAX(初期設定!$E$25-SUM(H$4:$H10),0),$H11)</f>
        <v>0</v>
      </c>
      <c r="J11" s="11">
        <f>I11+INT(ポイント計算!E14*1/100)</f>
        <v>0</v>
      </c>
      <c r="K11" s="11"/>
      <c r="L11" s="9">
        <f>IF(ポイント計算!I14=1,IF(初期設定!$C$26="○",INT(INT(ポイント計算!$E14*1/100)*初期設定!$D$26),""),0)</f>
        <v>0</v>
      </c>
      <c r="M11" s="9">
        <f>IF(SUM($L$4:$L11)&gt;初期設定!$E$26,MAX(初期設定!$E$26-SUM($L$4:L10),0),$L11)</f>
        <v>0</v>
      </c>
      <c r="N11" s="11"/>
      <c r="O11" s="9">
        <f>IF(ポイント計算!I14=1,IF(初期設定!$C$27="○",INT(INT(ポイント計算!$E14*1/100)*初期設定!$D$27),""),0)</f>
        <v>0</v>
      </c>
      <c r="P11" s="9">
        <f>IF(SUM($O$4:$O11)&gt;初期設定!$E$27,MAX(初期設定!$E$27-SUM($O$4:O10),0),$O11)</f>
        <v>0</v>
      </c>
      <c r="Q11" s="11"/>
      <c r="R11" s="9">
        <f>IF(初期設定!$C$9="○",INT(ポイント計算!W14*初期設定!$D$9),"")</f>
        <v>0</v>
      </c>
      <c r="S11" s="9">
        <f>IF(SUM($R$4:$R11)&gt;初期設定!$E$9,MAX(初期設定!$E$9-SUM($R$4:R10),0),$R11)</f>
        <v>0</v>
      </c>
      <c r="T11" s="11"/>
      <c r="U11" s="9" t="str">
        <f>IF(初期設定!$C$10="○",INT(ポイント計算!$W14*初期設定!$D$10),"")</f>
        <v/>
      </c>
      <c r="V11" s="9" t="str">
        <f>IF(SUM($U$4:$U11)&gt;初期設定!$E$10,MAX(初期設定!$E$10-SUM($U$4:U10),0),$U11)</f>
        <v/>
      </c>
      <c r="W11" s="11"/>
      <c r="X11" s="9">
        <f>IF(初期設定!$C$11="○",INT(ポイント計算!$W14*初期設定!$D$11),"")</f>
        <v>0</v>
      </c>
      <c r="Y11" s="9">
        <f>IF(SUM($X$4:$X11)&gt;初期設定!$E$11,MAX(初期設定!$E$11-SUM($X$4:X10),0),$X11)</f>
        <v>0</v>
      </c>
      <c r="Z11" s="11"/>
      <c r="AA11" s="9" t="str">
        <f>IF(初期設定!$C$12="○",INT(ポイント計算!$W14*初期設定!$D$12),"")</f>
        <v/>
      </c>
      <c r="AB11" s="9" t="str">
        <f>IF(SUM($AA$4:$AA11)&gt;初期設定!$E$12,MAX(初期設定!$E$12-SUM($AA$4:AA10),0),$AA11)</f>
        <v/>
      </c>
      <c r="AC11" s="11"/>
      <c r="AD11" s="9" t="str">
        <f>IF(初期設定!$C$13="○",INT(ポイント計算!$W14*初期設定!$D$13),"")</f>
        <v/>
      </c>
      <c r="AE11" s="9" t="str">
        <f>IF(SUM($AD$4:$AD11)&gt;初期設定!$E$13,MAX(初期設定!$E$13-SUM($AD$4:AD10),0),$AD11)</f>
        <v/>
      </c>
      <c r="AF11" s="11"/>
      <c r="AG11" s="9" t="str">
        <f>IF(初期設定!$C$14="○",INT(ポイント計算!$W14*初期設定!$D$14),"")</f>
        <v/>
      </c>
      <c r="AH11" s="9" t="str">
        <f>IF(SUM($AG$4:$AG11)&gt;初期設定!$E$14,MAX(初期設定!$E$14-SUM($AG$4:AG10),0),$AG11)</f>
        <v/>
      </c>
      <c r="AI11" s="11"/>
      <c r="AJ11" s="9" t="str">
        <f>IF(初期設定!$C$15="○",INT(ポイント計算!$W14*初期設定!$D$15),"")</f>
        <v/>
      </c>
      <c r="AK11" s="9" t="str">
        <f>IF(SUM($AJ$4:$AJ11)&gt;初期設定!$E$15,MAX(初期設定!$E$15-SUM($AJ$4:AJ10),0),$AJ11)</f>
        <v/>
      </c>
      <c r="AL11" s="11"/>
      <c r="AM11" s="9" t="str">
        <f>IF(初期設定!$C$16="○",INT(ポイント計算!$W14*初期設定!$D$16),"")</f>
        <v/>
      </c>
      <c r="AN11" s="9" t="str">
        <f>IF(SUM($AM$4:$AM11)&gt;初期設定!$E$16,MAX(初期設定!$E$16-SUM($AM$4:AM10),0),$AM11)</f>
        <v/>
      </c>
      <c r="AO11" s="11"/>
      <c r="AP11" s="9" t="str">
        <f>IF(初期設定!$C$17="○",INT(ポイント計算!$W14*初期設定!$D$17),"")</f>
        <v/>
      </c>
      <c r="AQ11" s="9" t="str">
        <f>IF(SUM($AP$4:$AP11)&gt;初期設定!$E$17,MAX(初期設定!$E$17-SUM($AP$4:AP10),0),$AP11)</f>
        <v/>
      </c>
      <c r="AR11" s="11"/>
      <c r="AS11" s="9" t="str">
        <f>IF(初期設定!$C$18="○",INT(ポイント計算!$W14*初期設定!$D$18),"")</f>
        <v/>
      </c>
      <c r="AT11" s="9" t="str">
        <f>IF(SUM($AS$4:$AS11)&gt;初期設定!$E$18,MAX(初期設定!$E$18-SUM($AS$4:AS10),0),$AS11)</f>
        <v/>
      </c>
      <c r="AU11" s="11"/>
      <c r="AV11" s="9" t="str">
        <f>IF(初期設定!$C$19="○",INT(ポイント計算!$W14*初期設定!$D$19),"")</f>
        <v/>
      </c>
      <c r="AW11" s="9" t="str">
        <f>IF(SUM($AV$4:$AV11)&gt;初期設定!$E$19,MAX(初期設定!$E$19-SUM($AV$4:AV10),0),$AV11)</f>
        <v/>
      </c>
      <c r="AX11" s="11"/>
      <c r="AY11" s="9" t="str">
        <f>IF(初期設定!$C$20="○",INT(ポイント計算!$W14*初期設定!$D$20),"")</f>
        <v/>
      </c>
      <c r="AZ11" s="9" t="str">
        <f>IF(SUM($AY$4:$AY11)&gt;初期設定!$E$20,MAX(初期設定!$E$20-SUM($AY$4:AY10),0),$AY11)</f>
        <v/>
      </c>
      <c r="BA11" s="11"/>
      <c r="BB11" s="9" t="str">
        <f>IF(初期設定!$C$21="○",INT(ポイント計算!$W14*初期設定!$D$21),"")</f>
        <v/>
      </c>
      <c r="BC11" s="9" t="str">
        <f>IF(SUM($BB$4:$BB11)&gt;初期設定!$E$21,MAX(初期設定!$E$21-SUM($BB$4:BB10),0),$BB11)</f>
        <v/>
      </c>
      <c r="BD11" s="11"/>
    </row>
    <row r="12" spans="1:56">
      <c r="A12">
        <v>9</v>
      </c>
      <c r="B12" s="9">
        <f>ポイント計算!B15</f>
        <v>0</v>
      </c>
      <c r="C12" s="9">
        <f>ポイント計算!E15</f>
        <v>0</v>
      </c>
      <c r="E12" s="9">
        <f>IF(ポイント計算!G15=1,INT(ポイント計算!W15*初期設定!$D$24),0)</f>
        <v>0</v>
      </c>
      <c r="F12" s="9">
        <f>IF(SUM($E$4:$E12)&gt;初期設定!$E$24,MAX(初期設定!$E$24-SUM(E$4:$E11),0),$E12)</f>
        <v>0</v>
      </c>
      <c r="G12" s="11"/>
      <c r="H12" s="9">
        <f>IF(ポイント計算!I15=1,INT(INT(ポイント計算!$E15*1/100)*(初期設定!$D$25-1)),0)</f>
        <v>0</v>
      </c>
      <c r="I12" s="9">
        <f>IF(SUM($H$4:$H12)&gt;初期設定!$E$25,MAX(初期設定!$E$25-SUM(H$4:$H11),0),$H12)</f>
        <v>0</v>
      </c>
      <c r="J12" s="11">
        <f>I12+INT(ポイント計算!E15*1/100)</f>
        <v>0</v>
      </c>
      <c r="K12" s="11"/>
      <c r="L12" s="9">
        <f>IF(ポイント計算!I15=1,IF(初期設定!$C$26="○",INT(INT(ポイント計算!$E15*1/100)*初期設定!$D$26),""),0)</f>
        <v>0</v>
      </c>
      <c r="M12" s="9">
        <f>IF(SUM($L$4:$L12)&gt;初期設定!$E$26,MAX(初期設定!$E$26-SUM($L$4:L11),0),$L12)</f>
        <v>0</v>
      </c>
      <c r="N12" s="11"/>
      <c r="O12" s="9">
        <f>IF(ポイント計算!I15=1,IF(初期設定!$C$27="○",INT(INT(ポイント計算!$E15*1/100)*初期設定!$D$27),""),0)</f>
        <v>0</v>
      </c>
      <c r="P12" s="9">
        <f>IF(SUM($O$4:$O12)&gt;初期設定!$E$27,MAX(初期設定!$E$27-SUM($O$4:O11),0),$O12)</f>
        <v>0</v>
      </c>
      <c r="Q12" s="11"/>
      <c r="R12" s="9">
        <f>IF(初期設定!$C$9="○",INT(ポイント計算!W15*初期設定!$D$9),"")</f>
        <v>0</v>
      </c>
      <c r="S12" s="9">
        <f>IF(SUM($R$4:$R12)&gt;初期設定!$E$9,MAX(初期設定!$E$9-SUM($R$4:R11),0),$R12)</f>
        <v>0</v>
      </c>
      <c r="T12" s="11"/>
      <c r="U12" s="9" t="str">
        <f>IF(初期設定!$C$10="○",INT(ポイント計算!$W15*初期設定!$D$10),"")</f>
        <v/>
      </c>
      <c r="V12" s="9" t="str">
        <f>IF(SUM($U$4:$U12)&gt;初期設定!$E$10,MAX(初期設定!$E$10-SUM($U$4:U11),0),$U12)</f>
        <v/>
      </c>
      <c r="W12" s="11"/>
      <c r="X12" s="9">
        <f>IF(初期設定!$C$11="○",INT(ポイント計算!$W15*初期設定!$D$11),"")</f>
        <v>0</v>
      </c>
      <c r="Y12" s="9">
        <f>IF(SUM($X$4:$X12)&gt;初期設定!$E$11,MAX(初期設定!$E$11-SUM($X$4:X11),0),$X12)</f>
        <v>0</v>
      </c>
      <c r="Z12" s="11"/>
      <c r="AA12" s="9" t="str">
        <f>IF(初期設定!$C$12="○",INT(ポイント計算!$W15*初期設定!$D$12),"")</f>
        <v/>
      </c>
      <c r="AB12" s="9" t="str">
        <f>IF(SUM($AA$4:$AA12)&gt;初期設定!$E$12,MAX(初期設定!$E$12-SUM($AA$4:AA11),0),$AA12)</f>
        <v/>
      </c>
      <c r="AC12" s="11"/>
      <c r="AD12" s="9" t="str">
        <f>IF(初期設定!$C$13="○",INT(ポイント計算!$W15*初期設定!$D$13),"")</f>
        <v/>
      </c>
      <c r="AE12" s="9" t="str">
        <f>IF(SUM($AD$4:$AD12)&gt;初期設定!$E$13,MAX(初期設定!$E$13-SUM($AD$4:AD11),0),$AD12)</f>
        <v/>
      </c>
      <c r="AF12" s="11"/>
      <c r="AG12" s="9" t="str">
        <f>IF(初期設定!$C$14="○",INT(ポイント計算!$W15*初期設定!$D$14),"")</f>
        <v/>
      </c>
      <c r="AH12" s="9" t="str">
        <f>IF(SUM($AG$4:$AG12)&gt;初期設定!$E$14,MAX(初期設定!$E$14-SUM($AG$4:AG11),0),$AG12)</f>
        <v/>
      </c>
      <c r="AI12" s="11"/>
      <c r="AJ12" s="9" t="str">
        <f>IF(初期設定!$C$15="○",INT(ポイント計算!$W15*初期設定!$D$15),"")</f>
        <v/>
      </c>
      <c r="AK12" s="9" t="str">
        <f>IF(SUM($AJ$4:$AJ12)&gt;初期設定!$E$15,MAX(初期設定!$E$15-SUM($AJ$4:AJ11),0),$AJ12)</f>
        <v/>
      </c>
      <c r="AL12" s="11"/>
      <c r="AM12" s="9" t="str">
        <f>IF(初期設定!$C$16="○",INT(ポイント計算!$W15*初期設定!$D$16),"")</f>
        <v/>
      </c>
      <c r="AN12" s="9" t="str">
        <f>IF(SUM($AM$4:$AM12)&gt;初期設定!$E$16,MAX(初期設定!$E$16-SUM($AM$4:AM11),0),$AM12)</f>
        <v/>
      </c>
      <c r="AO12" s="11"/>
      <c r="AP12" s="9" t="str">
        <f>IF(初期設定!$C$17="○",INT(ポイント計算!$W15*初期設定!$D$17),"")</f>
        <v/>
      </c>
      <c r="AQ12" s="9" t="str">
        <f>IF(SUM($AP$4:$AP12)&gt;初期設定!$E$17,MAX(初期設定!$E$17-SUM($AP$4:AP11),0),$AP12)</f>
        <v/>
      </c>
      <c r="AR12" s="11"/>
      <c r="AS12" s="9" t="str">
        <f>IF(初期設定!$C$18="○",INT(ポイント計算!$W15*初期設定!$D$18),"")</f>
        <v/>
      </c>
      <c r="AT12" s="9" t="str">
        <f>IF(SUM($AS$4:$AS12)&gt;初期設定!$E$18,MAX(初期設定!$E$18-SUM($AS$4:AS11),0),$AS12)</f>
        <v/>
      </c>
      <c r="AU12" s="11"/>
      <c r="AV12" s="9" t="str">
        <f>IF(初期設定!$C$19="○",INT(ポイント計算!$W15*初期設定!$D$19),"")</f>
        <v/>
      </c>
      <c r="AW12" s="9" t="str">
        <f>IF(SUM($AV$4:$AV12)&gt;初期設定!$E$19,MAX(初期設定!$E$19-SUM($AV$4:AV11),0),$AV12)</f>
        <v/>
      </c>
      <c r="AX12" s="11"/>
      <c r="AY12" s="9" t="str">
        <f>IF(初期設定!$C$20="○",INT(ポイント計算!$W15*初期設定!$D$20),"")</f>
        <v/>
      </c>
      <c r="AZ12" s="9" t="str">
        <f>IF(SUM($AY$4:$AY12)&gt;初期設定!$E$20,MAX(初期設定!$E$20-SUM($AY$4:AY11),0),$AY12)</f>
        <v/>
      </c>
      <c r="BA12" s="11"/>
      <c r="BB12" s="9" t="str">
        <f>IF(初期設定!$C$21="○",INT(ポイント計算!$W15*初期設定!$D$21),"")</f>
        <v/>
      </c>
      <c r="BC12" s="9" t="str">
        <f>IF(SUM($BB$4:$BB12)&gt;初期設定!$E$21,MAX(初期設定!$E$21-SUM($BB$4:BB11),0),$BB12)</f>
        <v/>
      </c>
      <c r="BD12" s="11"/>
    </row>
    <row r="13" spans="1:56">
      <c r="A13">
        <v>10</v>
      </c>
      <c r="B13" s="9">
        <f>ポイント計算!B16</f>
        <v>0</v>
      </c>
      <c r="C13" s="9">
        <f>ポイント計算!E16</f>
        <v>0</v>
      </c>
      <c r="E13" s="9">
        <f>IF(ポイント計算!G16=1,INT(ポイント計算!W16*初期設定!$D$24),0)</f>
        <v>0</v>
      </c>
      <c r="F13" s="9">
        <f>IF(SUM($E$4:$E13)&gt;初期設定!$E$24,MAX(初期設定!$E$24-SUM(E$4:$E12),0),$E13)</f>
        <v>0</v>
      </c>
      <c r="G13" s="11"/>
      <c r="H13" s="9">
        <f>IF(ポイント計算!I16=1,INT(INT(ポイント計算!$E16*1/100)*(初期設定!$D$25-1)),0)</f>
        <v>0</v>
      </c>
      <c r="I13" s="9">
        <f>IF(SUM($H$4:$H13)&gt;初期設定!$E$25,MAX(初期設定!$E$25-SUM(H$4:$H12),0),$H13)</f>
        <v>0</v>
      </c>
      <c r="J13" s="11">
        <f>I13+INT(ポイント計算!E16*1/100)</f>
        <v>0</v>
      </c>
      <c r="K13" s="11"/>
      <c r="L13" s="9">
        <f>IF(ポイント計算!I16=1,IF(初期設定!$C$26="○",INT(INT(ポイント計算!$E16*1/100)*初期設定!$D$26),""),0)</f>
        <v>0</v>
      </c>
      <c r="M13" s="9">
        <f>IF(SUM($L$4:$L13)&gt;初期設定!$E$26,MAX(初期設定!$E$26-SUM($L$4:L12),0),$L13)</f>
        <v>0</v>
      </c>
      <c r="N13" s="11"/>
      <c r="O13" s="9">
        <f>IF(ポイント計算!I16=1,IF(初期設定!$C$27="○",INT(INT(ポイント計算!$E16*1/100)*初期設定!$D$27),""),0)</f>
        <v>0</v>
      </c>
      <c r="P13" s="9">
        <f>IF(SUM($O$4:$O13)&gt;初期設定!$E$27,MAX(初期設定!$E$27-SUM($O$4:O12),0),$O13)</f>
        <v>0</v>
      </c>
      <c r="Q13" s="11"/>
      <c r="R13" s="9">
        <f>IF(初期設定!$C$9="○",INT(ポイント計算!W16*初期設定!$D$9),"")</f>
        <v>0</v>
      </c>
      <c r="S13" s="9">
        <f>IF(SUM($R$4:$R13)&gt;初期設定!$E$9,MAX(初期設定!$E$9-SUM($R$4:R12),0),$R13)</f>
        <v>0</v>
      </c>
      <c r="T13" s="11"/>
      <c r="U13" s="9" t="str">
        <f>IF(初期設定!$C$10="○",INT(ポイント計算!$W16*初期設定!$D$10),"")</f>
        <v/>
      </c>
      <c r="V13" s="9" t="str">
        <f>IF(SUM($U$4:$U13)&gt;初期設定!$E$10,MAX(初期設定!$E$10-SUM($U$4:U12),0),$U13)</f>
        <v/>
      </c>
      <c r="W13" s="11"/>
      <c r="X13" s="9">
        <f>IF(初期設定!$C$11="○",INT(ポイント計算!$W16*初期設定!$D$11),"")</f>
        <v>0</v>
      </c>
      <c r="Y13" s="9">
        <f>IF(SUM($X$4:$X13)&gt;初期設定!$E$11,MAX(初期設定!$E$11-SUM($X$4:X12),0),$X13)</f>
        <v>0</v>
      </c>
      <c r="Z13" s="11"/>
      <c r="AA13" s="9" t="str">
        <f>IF(初期設定!$C$12="○",INT(ポイント計算!$W16*初期設定!$D$12),"")</f>
        <v/>
      </c>
      <c r="AB13" s="9" t="str">
        <f>IF(SUM($AA$4:$AA13)&gt;初期設定!$E$12,MAX(初期設定!$E$12-SUM($AA$4:AA12),0),$AA13)</f>
        <v/>
      </c>
      <c r="AC13" s="11"/>
      <c r="AD13" s="9" t="str">
        <f>IF(初期設定!$C$13="○",INT(ポイント計算!$W16*初期設定!$D$13),"")</f>
        <v/>
      </c>
      <c r="AE13" s="9" t="str">
        <f>IF(SUM($AD$4:$AD13)&gt;初期設定!$E$13,MAX(初期設定!$E$13-SUM($AD$4:AD12),0),$AD13)</f>
        <v/>
      </c>
      <c r="AF13" s="11"/>
      <c r="AG13" s="9" t="str">
        <f>IF(初期設定!$C$14="○",INT(ポイント計算!$W16*初期設定!$D$14),"")</f>
        <v/>
      </c>
      <c r="AH13" s="9" t="str">
        <f>IF(SUM($AG$4:$AG13)&gt;初期設定!$E$14,MAX(初期設定!$E$14-SUM($AG$4:AG12),0),$AG13)</f>
        <v/>
      </c>
      <c r="AI13" s="11"/>
      <c r="AJ13" s="9" t="str">
        <f>IF(初期設定!$C$15="○",INT(ポイント計算!$W16*初期設定!$D$15),"")</f>
        <v/>
      </c>
      <c r="AK13" s="9" t="str">
        <f>IF(SUM($AJ$4:$AJ13)&gt;初期設定!$E$15,MAX(初期設定!$E$15-SUM($AJ$4:AJ12),0),$AJ13)</f>
        <v/>
      </c>
      <c r="AL13" s="11"/>
      <c r="AM13" s="9" t="str">
        <f>IF(初期設定!$C$16="○",INT(ポイント計算!$W16*初期設定!$D$16),"")</f>
        <v/>
      </c>
      <c r="AN13" s="9" t="str">
        <f>IF(SUM($AM$4:$AM13)&gt;初期設定!$E$16,MAX(初期設定!$E$16-SUM($AM$4:AM12),0),$AM13)</f>
        <v/>
      </c>
      <c r="AO13" s="11"/>
      <c r="AP13" s="9" t="str">
        <f>IF(初期設定!$C$17="○",INT(ポイント計算!$W16*初期設定!$D$17),"")</f>
        <v/>
      </c>
      <c r="AQ13" s="9" t="str">
        <f>IF(SUM($AP$4:$AP13)&gt;初期設定!$E$17,MAX(初期設定!$E$17-SUM($AP$4:AP12),0),$AP13)</f>
        <v/>
      </c>
      <c r="AR13" s="11"/>
      <c r="AS13" s="9" t="str">
        <f>IF(初期設定!$C$18="○",INT(ポイント計算!$W16*初期設定!$D$18),"")</f>
        <v/>
      </c>
      <c r="AT13" s="9" t="str">
        <f>IF(SUM($AS$4:$AS13)&gt;初期設定!$E$18,MAX(初期設定!$E$18-SUM($AS$4:AS12),0),$AS13)</f>
        <v/>
      </c>
      <c r="AU13" s="11"/>
      <c r="AV13" s="9" t="str">
        <f>IF(初期設定!$C$19="○",INT(ポイント計算!$W16*初期設定!$D$19),"")</f>
        <v/>
      </c>
      <c r="AW13" s="9" t="str">
        <f>IF(SUM($AV$4:$AV13)&gt;初期設定!$E$19,MAX(初期設定!$E$19-SUM($AV$4:AV12),0),$AV13)</f>
        <v/>
      </c>
      <c r="AX13" s="11"/>
      <c r="AY13" s="9" t="str">
        <f>IF(初期設定!$C$20="○",INT(ポイント計算!$W16*初期設定!$D$20),"")</f>
        <v/>
      </c>
      <c r="AZ13" s="9" t="str">
        <f>IF(SUM($AY$4:$AY13)&gt;初期設定!$E$20,MAX(初期設定!$E$20-SUM($AY$4:AY12),0),$AY13)</f>
        <v/>
      </c>
      <c r="BA13" s="11"/>
      <c r="BB13" s="9" t="str">
        <f>IF(初期設定!$C$21="○",INT(ポイント計算!$W16*初期設定!$D$21),"")</f>
        <v/>
      </c>
      <c r="BC13" s="9" t="str">
        <f>IF(SUM($BB$4:$BB13)&gt;初期設定!$E$21,MAX(初期設定!$E$21-SUM($BB$4:BB12),0),$BB13)</f>
        <v/>
      </c>
      <c r="BD13" s="11"/>
    </row>
    <row r="14" spans="1:56">
      <c r="A14">
        <v>11</v>
      </c>
      <c r="B14" s="9">
        <f>ポイント計算!B17</f>
        <v>0</v>
      </c>
      <c r="C14" s="9">
        <f>ポイント計算!E17</f>
        <v>0</v>
      </c>
      <c r="E14" s="9">
        <f>IF(ポイント計算!G17=1,INT(ポイント計算!W17*初期設定!$D$24),0)</f>
        <v>0</v>
      </c>
      <c r="F14" s="9">
        <f>IF(SUM($E$4:$E14)&gt;初期設定!$E$24,MAX(初期設定!$E$24-SUM(E$4:$E13),0),$E14)</f>
        <v>0</v>
      </c>
      <c r="G14" s="11"/>
      <c r="H14" s="9">
        <f>IF(ポイント計算!I17=1,INT(INT(ポイント計算!$E17*1/100)*(初期設定!$D$25-1)),0)</f>
        <v>0</v>
      </c>
      <c r="I14" s="9">
        <f>IF(SUM($H$4:$H14)&gt;初期設定!$E$25,MAX(初期設定!$E$25-SUM(H$4:$H13),0),$H14)</f>
        <v>0</v>
      </c>
      <c r="J14" s="11">
        <f>I14+INT(ポイント計算!E17*1/100)</f>
        <v>0</v>
      </c>
      <c r="K14" s="11"/>
      <c r="L14" s="9">
        <f>IF(ポイント計算!I17=1,IF(初期設定!$C$26="○",INT(INT(ポイント計算!$E17*1/100)*初期設定!$D$26),""),0)</f>
        <v>0</v>
      </c>
      <c r="M14" s="9">
        <f>IF(SUM($L$4:$L14)&gt;初期設定!$E$26,MAX(初期設定!$E$26-SUM($L$4:L13),0),$L14)</f>
        <v>0</v>
      </c>
      <c r="N14" s="11"/>
      <c r="O14" s="9">
        <f>IF(ポイント計算!I17=1,IF(初期設定!$C$27="○",INT(INT(ポイント計算!$E17*1/100)*初期設定!$D$27),""),0)</f>
        <v>0</v>
      </c>
      <c r="P14" s="9">
        <f>IF(SUM($O$4:$O14)&gt;初期設定!$E$27,MAX(初期設定!$E$27-SUM($O$4:O13),0),$O14)</f>
        <v>0</v>
      </c>
      <c r="Q14" s="11"/>
      <c r="R14" s="9">
        <f>IF(初期設定!$C$9="○",INT(ポイント計算!W17*初期設定!$D$9),"")</f>
        <v>0</v>
      </c>
      <c r="S14" s="9">
        <f>IF(SUM($R$4:$R14)&gt;初期設定!$E$9,MAX(初期設定!$E$9-SUM($R$4:R13),0),$R14)</f>
        <v>0</v>
      </c>
      <c r="T14" s="11"/>
      <c r="U14" s="9" t="str">
        <f>IF(初期設定!$C$10="○",INT(ポイント計算!$W17*初期設定!$D$10),"")</f>
        <v/>
      </c>
      <c r="V14" s="9" t="str">
        <f>IF(SUM($U$4:$U14)&gt;初期設定!$E$10,MAX(初期設定!$E$10-SUM($U$4:U13),0),$U14)</f>
        <v/>
      </c>
      <c r="W14" s="11"/>
      <c r="X14" s="9">
        <f>IF(初期設定!$C$11="○",INT(ポイント計算!$W17*初期設定!$D$11),"")</f>
        <v>0</v>
      </c>
      <c r="Y14" s="9">
        <f>IF(SUM($X$4:$X14)&gt;初期設定!$E$11,MAX(初期設定!$E$11-SUM($X$4:X13),0),$X14)</f>
        <v>0</v>
      </c>
      <c r="Z14" s="11"/>
      <c r="AA14" s="9" t="str">
        <f>IF(初期設定!$C$12="○",INT(ポイント計算!$W17*初期設定!$D$12),"")</f>
        <v/>
      </c>
      <c r="AB14" s="9" t="str">
        <f>IF(SUM($AA$4:$AA14)&gt;初期設定!$E$12,MAX(初期設定!$E$12-SUM($AA$4:AA13),0),$AA14)</f>
        <v/>
      </c>
      <c r="AC14" s="11"/>
      <c r="AD14" s="9" t="str">
        <f>IF(初期設定!$C$13="○",INT(ポイント計算!$W17*初期設定!$D$13),"")</f>
        <v/>
      </c>
      <c r="AE14" s="9" t="str">
        <f>IF(SUM($AD$4:$AD14)&gt;初期設定!$E$13,MAX(初期設定!$E$13-SUM($AD$4:AD13),0),$AD14)</f>
        <v/>
      </c>
      <c r="AF14" s="11"/>
      <c r="AG14" s="9" t="str">
        <f>IF(初期設定!$C$14="○",INT(ポイント計算!$W17*初期設定!$D$14),"")</f>
        <v/>
      </c>
      <c r="AH14" s="9" t="str">
        <f>IF(SUM($AG$4:$AG14)&gt;初期設定!$E$14,MAX(初期設定!$E$14-SUM($AG$4:AG13),0),$AG14)</f>
        <v/>
      </c>
      <c r="AI14" s="11"/>
      <c r="AJ14" s="9" t="str">
        <f>IF(初期設定!$C$15="○",INT(ポイント計算!$W17*初期設定!$D$15),"")</f>
        <v/>
      </c>
      <c r="AK14" s="9" t="str">
        <f>IF(SUM($AJ$4:$AJ14)&gt;初期設定!$E$15,MAX(初期設定!$E$15-SUM($AJ$4:AJ13),0),$AJ14)</f>
        <v/>
      </c>
      <c r="AL14" s="11"/>
      <c r="AM14" s="9" t="str">
        <f>IF(初期設定!$C$16="○",INT(ポイント計算!$W17*初期設定!$D$16),"")</f>
        <v/>
      </c>
      <c r="AN14" s="9" t="str">
        <f>IF(SUM($AM$4:$AM14)&gt;初期設定!$E$16,MAX(初期設定!$E$16-SUM($AM$4:AM13),0),$AM14)</f>
        <v/>
      </c>
      <c r="AO14" s="11"/>
      <c r="AP14" s="9" t="str">
        <f>IF(初期設定!$C$17="○",INT(ポイント計算!$W17*初期設定!$D$17),"")</f>
        <v/>
      </c>
      <c r="AQ14" s="9" t="str">
        <f>IF(SUM($AP$4:$AP14)&gt;初期設定!$E$17,MAX(初期設定!$E$17-SUM($AP$4:AP13),0),$AP14)</f>
        <v/>
      </c>
      <c r="AR14" s="11"/>
      <c r="AS14" s="9" t="str">
        <f>IF(初期設定!$C$18="○",INT(ポイント計算!$W17*初期設定!$D$18),"")</f>
        <v/>
      </c>
      <c r="AT14" s="9" t="str">
        <f>IF(SUM($AS$4:$AS14)&gt;初期設定!$E$18,MAX(初期設定!$E$18-SUM($AS$4:AS13),0),$AS14)</f>
        <v/>
      </c>
      <c r="AU14" s="11"/>
      <c r="AV14" s="9" t="str">
        <f>IF(初期設定!$C$19="○",INT(ポイント計算!$W17*初期設定!$D$19),"")</f>
        <v/>
      </c>
      <c r="AW14" s="9" t="str">
        <f>IF(SUM($AV$4:$AV14)&gt;初期設定!$E$19,MAX(初期設定!$E$19-SUM($AV$4:AV13),0),$AV14)</f>
        <v/>
      </c>
      <c r="AX14" s="11"/>
      <c r="AY14" s="9" t="str">
        <f>IF(初期設定!$C$20="○",INT(ポイント計算!$W17*初期設定!$D$20),"")</f>
        <v/>
      </c>
      <c r="AZ14" s="9" t="str">
        <f>IF(SUM($AY$4:$AY14)&gt;初期設定!$E$20,MAX(初期設定!$E$20-SUM($AY$4:AY13),0),$AY14)</f>
        <v/>
      </c>
      <c r="BA14" s="11"/>
      <c r="BB14" s="9" t="str">
        <f>IF(初期設定!$C$21="○",INT(ポイント計算!$W17*初期設定!$D$21),"")</f>
        <v/>
      </c>
      <c r="BC14" s="9" t="str">
        <f>IF(SUM($BB$4:$BB14)&gt;初期設定!$E$21,MAX(初期設定!$E$21-SUM($BB$4:BB13),0),$BB14)</f>
        <v/>
      </c>
      <c r="BD14" s="11"/>
    </row>
    <row r="15" spans="1:56">
      <c r="A15">
        <v>12</v>
      </c>
      <c r="B15" s="9">
        <f>ポイント計算!B18</f>
        <v>0</v>
      </c>
      <c r="C15" s="9">
        <f>ポイント計算!E18</f>
        <v>0</v>
      </c>
      <c r="E15" s="9">
        <f>IF(ポイント計算!G18=1,INT(ポイント計算!W18*初期設定!$D$24),0)</f>
        <v>0</v>
      </c>
      <c r="F15" s="9">
        <f>IF(SUM($E$4:$E15)&gt;初期設定!$E$24,MAX(初期設定!$E$24-SUM(E$4:$E14),0),$E15)</f>
        <v>0</v>
      </c>
      <c r="G15" s="11"/>
      <c r="H15" s="9">
        <f>IF(ポイント計算!I18=1,INT(INT(ポイント計算!$E18*1/100)*(初期設定!$D$25-1)),0)</f>
        <v>0</v>
      </c>
      <c r="I15" s="9">
        <f>IF(SUM($H$4:$H15)&gt;初期設定!$E$25,MAX(初期設定!$E$25-SUM(H$4:$H14),0),$H15)</f>
        <v>0</v>
      </c>
      <c r="J15" s="11">
        <f>I15+INT(ポイント計算!E18*1/100)</f>
        <v>0</v>
      </c>
      <c r="K15" s="11"/>
      <c r="L15" s="9">
        <f>IF(ポイント計算!I18=1,IF(初期設定!$C$26="○",INT(INT(ポイント計算!$E18*1/100)*初期設定!$D$26),""),0)</f>
        <v>0</v>
      </c>
      <c r="M15" s="9">
        <f>IF(SUM($L$4:$L15)&gt;初期設定!$E$26,MAX(初期設定!$E$26-SUM($L$4:L14),0),$L15)</f>
        <v>0</v>
      </c>
      <c r="N15" s="11"/>
      <c r="O15" s="9">
        <f>IF(ポイント計算!I18=1,IF(初期設定!$C$27="○",INT(INT(ポイント計算!$E18*1/100)*初期設定!$D$27),""),0)</f>
        <v>0</v>
      </c>
      <c r="P15" s="9">
        <f>IF(SUM($O$4:$O15)&gt;初期設定!$E$27,MAX(初期設定!$E$27-SUM($O$4:O14),0),$O15)</f>
        <v>0</v>
      </c>
      <c r="Q15" s="11"/>
      <c r="R15" s="9">
        <f>IF(初期設定!$C$9="○",INT(ポイント計算!W18*初期設定!$D$9),"")</f>
        <v>0</v>
      </c>
      <c r="S15" s="9">
        <f>IF(SUM($R$4:$R15)&gt;初期設定!$E$9,MAX(初期設定!$E$9-SUM($R$4:R14),0),$R15)</f>
        <v>0</v>
      </c>
      <c r="T15" s="11"/>
      <c r="U15" s="9" t="str">
        <f>IF(初期設定!$C$10="○",INT(ポイント計算!$W18*初期設定!$D$10),"")</f>
        <v/>
      </c>
      <c r="V15" s="9" t="str">
        <f>IF(SUM($U$4:$U15)&gt;初期設定!$E$10,MAX(初期設定!$E$10-SUM($U$4:U14),0),$U15)</f>
        <v/>
      </c>
      <c r="W15" s="11"/>
      <c r="X15" s="9">
        <f>IF(初期設定!$C$11="○",INT(ポイント計算!$W18*初期設定!$D$11),"")</f>
        <v>0</v>
      </c>
      <c r="Y15" s="9">
        <f>IF(SUM($X$4:$X15)&gt;初期設定!$E$11,MAX(初期設定!$E$11-SUM($X$4:X14),0),$X15)</f>
        <v>0</v>
      </c>
      <c r="Z15" s="11"/>
      <c r="AA15" s="9" t="str">
        <f>IF(初期設定!$C$12="○",INT(ポイント計算!$W18*初期設定!$D$12),"")</f>
        <v/>
      </c>
      <c r="AB15" s="9" t="str">
        <f>IF(SUM($AA$4:$AA15)&gt;初期設定!$E$12,MAX(初期設定!$E$12-SUM($AA$4:AA14),0),$AA15)</f>
        <v/>
      </c>
      <c r="AC15" s="11"/>
      <c r="AD15" s="9" t="str">
        <f>IF(初期設定!$C$13="○",INT(ポイント計算!$W18*初期設定!$D$13),"")</f>
        <v/>
      </c>
      <c r="AE15" s="9" t="str">
        <f>IF(SUM($AD$4:$AD15)&gt;初期設定!$E$13,MAX(初期設定!$E$13-SUM($AD$4:AD14),0),$AD15)</f>
        <v/>
      </c>
      <c r="AF15" s="11"/>
      <c r="AG15" s="9" t="str">
        <f>IF(初期設定!$C$14="○",INT(ポイント計算!$W18*初期設定!$D$14),"")</f>
        <v/>
      </c>
      <c r="AH15" s="9" t="str">
        <f>IF(SUM($AG$4:$AG15)&gt;初期設定!$E$14,MAX(初期設定!$E$14-SUM($AG$4:AG14),0),$AG15)</f>
        <v/>
      </c>
      <c r="AI15" s="11"/>
      <c r="AJ15" s="9" t="str">
        <f>IF(初期設定!$C$15="○",INT(ポイント計算!$W18*初期設定!$D$15),"")</f>
        <v/>
      </c>
      <c r="AK15" s="9" t="str">
        <f>IF(SUM($AJ$4:$AJ15)&gt;初期設定!$E$15,MAX(初期設定!$E$15-SUM($AJ$4:AJ14),0),$AJ15)</f>
        <v/>
      </c>
      <c r="AL15" s="11"/>
      <c r="AM15" s="9" t="str">
        <f>IF(初期設定!$C$16="○",INT(ポイント計算!$W18*初期設定!$D$16),"")</f>
        <v/>
      </c>
      <c r="AN15" s="9" t="str">
        <f>IF(SUM($AM$4:$AM15)&gt;初期設定!$E$16,MAX(初期設定!$E$16-SUM($AM$4:AM14),0),$AM15)</f>
        <v/>
      </c>
      <c r="AO15" s="11"/>
      <c r="AP15" s="9" t="str">
        <f>IF(初期設定!$C$17="○",INT(ポイント計算!$W18*初期設定!$D$17),"")</f>
        <v/>
      </c>
      <c r="AQ15" s="9" t="str">
        <f>IF(SUM($AP$4:$AP15)&gt;初期設定!$E$17,MAX(初期設定!$E$17-SUM($AP$4:AP14),0),$AP15)</f>
        <v/>
      </c>
      <c r="AR15" s="11"/>
      <c r="AS15" s="9" t="str">
        <f>IF(初期設定!$C$18="○",INT(ポイント計算!$W18*初期設定!$D$18),"")</f>
        <v/>
      </c>
      <c r="AT15" s="9" t="str">
        <f>IF(SUM($AS$4:$AS15)&gt;初期設定!$E$18,MAX(初期設定!$E$18-SUM($AS$4:AS14),0),$AS15)</f>
        <v/>
      </c>
      <c r="AU15" s="11"/>
      <c r="AV15" s="9" t="str">
        <f>IF(初期設定!$C$19="○",INT(ポイント計算!$W18*初期設定!$D$19),"")</f>
        <v/>
      </c>
      <c r="AW15" s="9" t="str">
        <f>IF(SUM($AV$4:$AV15)&gt;初期設定!$E$19,MAX(初期設定!$E$19-SUM($AV$4:AV14),0),$AV15)</f>
        <v/>
      </c>
      <c r="AX15" s="11"/>
      <c r="AY15" s="9" t="str">
        <f>IF(初期設定!$C$20="○",INT(ポイント計算!$W18*初期設定!$D$20),"")</f>
        <v/>
      </c>
      <c r="AZ15" s="9" t="str">
        <f>IF(SUM($AY$4:$AY15)&gt;初期設定!$E$20,MAX(初期設定!$E$20-SUM($AY$4:AY14),0),$AY15)</f>
        <v/>
      </c>
      <c r="BA15" s="11"/>
      <c r="BB15" s="9" t="str">
        <f>IF(初期設定!$C$21="○",INT(ポイント計算!$W18*初期設定!$D$21),"")</f>
        <v/>
      </c>
      <c r="BC15" s="9" t="str">
        <f>IF(SUM($BB$4:$BB15)&gt;初期設定!$E$21,MAX(初期設定!$E$21-SUM($BB$4:BB14),0),$BB15)</f>
        <v/>
      </c>
      <c r="BD15" s="11"/>
    </row>
    <row r="16" spans="1:56">
      <c r="A16">
        <v>13</v>
      </c>
      <c r="B16" s="9">
        <f>ポイント計算!B19</f>
        <v>0</v>
      </c>
      <c r="C16" s="9">
        <f>ポイント計算!E19</f>
        <v>0</v>
      </c>
      <c r="E16" s="9">
        <f>IF(ポイント計算!G19=1,INT(ポイント計算!W19*初期設定!$D$24),0)</f>
        <v>0</v>
      </c>
      <c r="F16" s="9">
        <f>IF(SUM($E$4:$E16)&gt;初期設定!$E$24,MAX(初期設定!$E$24-SUM(E$4:$E15),0),$E16)</f>
        <v>0</v>
      </c>
      <c r="G16" s="11"/>
      <c r="H16" s="9">
        <f>IF(ポイント計算!I19=1,INT(INT(ポイント計算!$E19*1/100)*(初期設定!$D$25-1)),0)</f>
        <v>0</v>
      </c>
      <c r="I16" s="9">
        <f>IF(SUM($H$4:$H16)&gt;初期設定!$E$25,MAX(初期設定!$E$25-SUM(H$4:$H15),0),$H16)</f>
        <v>0</v>
      </c>
      <c r="J16" s="11">
        <f>I16+INT(ポイント計算!E19*1/100)</f>
        <v>0</v>
      </c>
      <c r="K16" s="11"/>
      <c r="L16" s="9">
        <f>IF(ポイント計算!I19=1,IF(初期設定!$C$26="○",INT(INT(ポイント計算!$E19*1/100)*初期設定!$D$26),""),0)</f>
        <v>0</v>
      </c>
      <c r="M16" s="9">
        <f>IF(SUM($L$4:$L16)&gt;初期設定!$E$26,MAX(初期設定!$E$26-SUM($L$4:L15),0),$L16)</f>
        <v>0</v>
      </c>
      <c r="N16" s="11"/>
      <c r="O16" s="9">
        <f>IF(ポイント計算!I19=1,IF(初期設定!$C$27="○",INT(INT(ポイント計算!$E19*1/100)*初期設定!$D$27),""),0)</f>
        <v>0</v>
      </c>
      <c r="P16" s="9">
        <f>IF(SUM($O$4:$O16)&gt;初期設定!$E$27,MAX(初期設定!$E$27-SUM($O$4:O15),0),$O16)</f>
        <v>0</v>
      </c>
      <c r="Q16" s="11"/>
      <c r="R16" s="9">
        <f>IF(初期設定!$C$9="○",INT(ポイント計算!W19*初期設定!$D$9),"")</f>
        <v>0</v>
      </c>
      <c r="S16" s="9">
        <f>IF(SUM($R$4:$R16)&gt;初期設定!$E$9,MAX(初期設定!$E$9-SUM($R$4:R15),0),$R16)</f>
        <v>0</v>
      </c>
      <c r="T16" s="11"/>
      <c r="U16" s="9" t="str">
        <f>IF(初期設定!$C$10="○",INT(ポイント計算!$W19*初期設定!$D$10),"")</f>
        <v/>
      </c>
      <c r="V16" s="9" t="str">
        <f>IF(SUM($U$4:$U16)&gt;初期設定!$E$10,MAX(初期設定!$E$10-SUM($U$4:U15),0),$U16)</f>
        <v/>
      </c>
      <c r="W16" s="11"/>
      <c r="X16" s="9">
        <f>IF(初期設定!$C$11="○",INT(ポイント計算!$W19*初期設定!$D$11),"")</f>
        <v>0</v>
      </c>
      <c r="Y16" s="9">
        <f>IF(SUM($X$4:$X16)&gt;初期設定!$E$11,MAX(初期設定!$E$11-SUM($X$4:X15),0),$X16)</f>
        <v>0</v>
      </c>
      <c r="Z16" s="11"/>
      <c r="AA16" s="9" t="str">
        <f>IF(初期設定!$C$12="○",INT(ポイント計算!$W19*初期設定!$D$12),"")</f>
        <v/>
      </c>
      <c r="AB16" s="9" t="str">
        <f>IF(SUM($AA$4:$AA16)&gt;初期設定!$E$12,MAX(初期設定!$E$12-SUM($AA$4:AA15),0),$AA16)</f>
        <v/>
      </c>
      <c r="AC16" s="11"/>
      <c r="AD16" s="9" t="str">
        <f>IF(初期設定!$C$13="○",INT(ポイント計算!$W19*初期設定!$D$13),"")</f>
        <v/>
      </c>
      <c r="AE16" s="9" t="str">
        <f>IF(SUM($AD$4:$AD16)&gt;初期設定!$E$13,MAX(初期設定!$E$13-SUM($AD$4:AD15),0),$AD16)</f>
        <v/>
      </c>
      <c r="AF16" s="11"/>
      <c r="AG16" s="9" t="str">
        <f>IF(初期設定!$C$14="○",INT(ポイント計算!$W19*初期設定!$D$14),"")</f>
        <v/>
      </c>
      <c r="AH16" s="9" t="str">
        <f>IF(SUM($AG$4:$AG16)&gt;初期設定!$E$14,MAX(初期設定!$E$14-SUM($AG$4:AG15),0),$AG16)</f>
        <v/>
      </c>
      <c r="AI16" s="11"/>
      <c r="AJ16" s="9" t="str">
        <f>IF(初期設定!$C$15="○",INT(ポイント計算!$W19*初期設定!$D$15),"")</f>
        <v/>
      </c>
      <c r="AK16" s="9" t="str">
        <f>IF(SUM($AJ$4:$AJ16)&gt;初期設定!$E$15,MAX(初期設定!$E$15-SUM($AJ$4:AJ15),0),$AJ16)</f>
        <v/>
      </c>
      <c r="AL16" s="11"/>
      <c r="AM16" s="9" t="str">
        <f>IF(初期設定!$C$16="○",INT(ポイント計算!$W19*初期設定!$D$16),"")</f>
        <v/>
      </c>
      <c r="AN16" s="9" t="str">
        <f>IF(SUM($AM$4:$AM16)&gt;初期設定!$E$16,MAX(初期設定!$E$16-SUM($AM$4:AM15),0),$AM16)</f>
        <v/>
      </c>
      <c r="AO16" s="11"/>
      <c r="AP16" s="9" t="str">
        <f>IF(初期設定!$C$17="○",INT(ポイント計算!$W19*初期設定!$D$17),"")</f>
        <v/>
      </c>
      <c r="AQ16" s="9" t="str">
        <f>IF(SUM($AP$4:$AP16)&gt;初期設定!$E$17,MAX(初期設定!$E$17-SUM($AP$4:AP15),0),$AP16)</f>
        <v/>
      </c>
      <c r="AR16" s="11"/>
      <c r="AS16" s="9" t="str">
        <f>IF(初期設定!$C$18="○",INT(ポイント計算!$W19*初期設定!$D$18),"")</f>
        <v/>
      </c>
      <c r="AT16" s="9" t="str">
        <f>IF(SUM($AS$4:$AS16)&gt;初期設定!$E$18,MAX(初期設定!$E$18-SUM($AS$4:AS15),0),$AS16)</f>
        <v/>
      </c>
      <c r="AU16" s="11"/>
      <c r="AV16" s="9" t="str">
        <f>IF(初期設定!$C$19="○",INT(ポイント計算!$W19*初期設定!$D$19),"")</f>
        <v/>
      </c>
      <c r="AW16" s="9" t="str">
        <f>IF(SUM($AV$4:$AV16)&gt;初期設定!$E$19,MAX(初期設定!$E$19-SUM($AV$4:AV15),0),$AV16)</f>
        <v/>
      </c>
      <c r="AX16" s="11"/>
      <c r="AY16" s="9" t="str">
        <f>IF(初期設定!$C$20="○",INT(ポイント計算!$W19*初期設定!$D$20),"")</f>
        <v/>
      </c>
      <c r="AZ16" s="9" t="str">
        <f>IF(SUM($AY$4:$AY16)&gt;初期設定!$E$20,MAX(初期設定!$E$20-SUM($AY$4:AY15),0),$AY16)</f>
        <v/>
      </c>
      <c r="BA16" s="11"/>
      <c r="BB16" s="9" t="str">
        <f>IF(初期設定!$C$21="○",INT(ポイント計算!$W19*初期設定!$D$21),"")</f>
        <v/>
      </c>
      <c r="BC16" s="9" t="str">
        <f>IF(SUM($BB$4:$BB16)&gt;初期設定!$E$21,MAX(初期設定!$E$21-SUM($BB$4:BB15),0),$BB16)</f>
        <v/>
      </c>
      <c r="BD16" s="11"/>
    </row>
    <row r="17" spans="1:56">
      <c r="A17">
        <v>14</v>
      </c>
      <c r="B17" s="9">
        <f>ポイント計算!B20</f>
        <v>0</v>
      </c>
      <c r="C17" s="9">
        <f>ポイント計算!E20</f>
        <v>0</v>
      </c>
      <c r="E17" s="9">
        <f>IF(ポイント計算!G20=1,INT(ポイント計算!W20*初期設定!$D$24),0)</f>
        <v>0</v>
      </c>
      <c r="F17" s="9">
        <f>IF(SUM($E$4:$E17)&gt;初期設定!$E$24,MAX(初期設定!$E$24-SUM(E$4:$E16),0),$E17)</f>
        <v>0</v>
      </c>
      <c r="G17" s="11"/>
      <c r="H17" s="9">
        <f>IF(ポイント計算!I20=1,INT(INT(ポイント計算!$E20*1/100)*(初期設定!$D$25-1)),0)</f>
        <v>0</v>
      </c>
      <c r="I17" s="9">
        <f>IF(SUM($H$4:$H17)&gt;初期設定!$E$25,MAX(初期設定!$E$25-SUM(H$4:$H16),0),$H17)</f>
        <v>0</v>
      </c>
      <c r="J17" s="11">
        <f>I17+INT(ポイント計算!E20*1/100)</f>
        <v>0</v>
      </c>
      <c r="K17" s="11"/>
      <c r="L17" s="9">
        <f>IF(ポイント計算!I20=1,IF(初期設定!$C$26="○",INT(INT(ポイント計算!$E20*1/100)*初期設定!$D$26),""),0)</f>
        <v>0</v>
      </c>
      <c r="M17" s="9">
        <f>IF(SUM($L$4:$L17)&gt;初期設定!$E$26,MAX(初期設定!$E$26-SUM($L$4:L16),0),$L17)</f>
        <v>0</v>
      </c>
      <c r="N17" s="11"/>
      <c r="O17" s="9">
        <f>IF(ポイント計算!I20=1,IF(初期設定!$C$27="○",INT(INT(ポイント計算!$E20*1/100)*初期設定!$D$27),""),0)</f>
        <v>0</v>
      </c>
      <c r="P17" s="9">
        <f>IF(SUM($O$4:$O17)&gt;初期設定!$E$27,MAX(初期設定!$E$27-SUM($O$4:O16),0),$O17)</f>
        <v>0</v>
      </c>
      <c r="Q17" s="11"/>
      <c r="R17" s="9">
        <f>IF(初期設定!$C$9="○",INT(ポイント計算!W20*初期設定!$D$9),"")</f>
        <v>0</v>
      </c>
      <c r="S17" s="9">
        <f>IF(SUM($R$4:$R17)&gt;初期設定!$E$9,MAX(初期設定!$E$9-SUM($R$4:R16),0),$R17)</f>
        <v>0</v>
      </c>
      <c r="T17" s="11"/>
      <c r="U17" s="9" t="str">
        <f>IF(初期設定!$C$10="○",INT(ポイント計算!$W20*初期設定!$D$10),"")</f>
        <v/>
      </c>
      <c r="V17" s="9" t="str">
        <f>IF(SUM($U$4:$U17)&gt;初期設定!$E$10,MAX(初期設定!$E$10-SUM($U$4:U16),0),$U17)</f>
        <v/>
      </c>
      <c r="W17" s="11"/>
      <c r="X17" s="9">
        <f>IF(初期設定!$C$11="○",INT(ポイント計算!$W20*初期設定!$D$11),"")</f>
        <v>0</v>
      </c>
      <c r="Y17" s="9">
        <f>IF(SUM($X$4:$X17)&gt;初期設定!$E$11,MAX(初期設定!$E$11-SUM($X$4:X16),0),$X17)</f>
        <v>0</v>
      </c>
      <c r="Z17" s="11"/>
      <c r="AA17" s="9" t="str">
        <f>IF(初期設定!$C$12="○",INT(ポイント計算!$W20*初期設定!$D$12),"")</f>
        <v/>
      </c>
      <c r="AB17" s="9" t="str">
        <f>IF(SUM($AA$4:$AA17)&gt;初期設定!$E$12,MAX(初期設定!$E$12-SUM($AA$4:AA16),0),$AA17)</f>
        <v/>
      </c>
      <c r="AC17" s="11"/>
      <c r="AD17" s="9" t="str">
        <f>IF(初期設定!$C$13="○",INT(ポイント計算!$W20*初期設定!$D$13),"")</f>
        <v/>
      </c>
      <c r="AE17" s="9" t="str">
        <f>IF(SUM($AD$4:$AD17)&gt;初期設定!$E$13,MAX(初期設定!$E$13-SUM($AD$4:AD16),0),$AD17)</f>
        <v/>
      </c>
      <c r="AF17" s="11"/>
      <c r="AG17" s="9" t="str">
        <f>IF(初期設定!$C$14="○",INT(ポイント計算!$W20*初期設定!$D$14),"")</f>
        <v/>
      </c>
      <c r="AH17" s="9" t="str">
        <f>IF(SUM($AG$4:$AG17)&gt;初期設定!$E$14,MAX(初期設定!$E$14-SUM($AG$4:AG16),0),$AG17)</f>
        <v/>
      </c>
      <c r="AI17" s="11"/>
      <c r="AJ17" s="9" t="str">
        <f>IF(初期設定!$C$15="○",INT(ポイント計算!$W20*初期設定!$D$15),"")</f>
        <v/>
      </c>
      <c r="AK17" s="9" t="str">
        <f>IF(SUM($AJ$4:$AJ17)&gt;初期設定!$E$15,MAX(初期設定!$E$15-SUM($AJ$4:AJ16),0),$AJ17)</f>
        <v/>
      </c>
      <c r="AL17" s="11"/>
      <c r="AM17" s="9" t="str">
        <f>IF(初期設定!$C$16="○",INT(ポイント計算!$W20*初期設定!$D$16),"")</f>
        <v/>
      </c>
      <c r="AN17" s="9" t="str">
        <f>IF(SUM($AM$4:$AM17)&gt;初期設定!$E$16,MAX(初期設定!$E$16-SUM($AM$4:AM16),0),$AM17)</f>
        <v/>
      </c>
      <c r="AO17" s="11"/>
      <c r="AP17" s="9" t="str">
        <f>IF(初期設定!$C$17="○",INT(ポイント計算!$W20*初期設定!$D$17),"")</f>
        <v/>
      </c>
      <c r="AQ17" s="9" t="str">
        <f>IF(SUM($AP$4:$AP17)&gt;初期設定!$E$17,MAX(初期設定!$E$17-SUM($AP$4:AP16),0),$AP17)</f>
        <v/>
      </c>
      <c r="AR17" s="11"/>
      <c r="AS17" s="9" t="str">
        <f>IF(初期設定!$C$18="○",INT(ポイント計算!$W20*初期設定!$D$18),"")</f>
        <v/>
      </c>
      <c r="AT17" s="9" t="str">
        <f>IF(SUM($AS$4:$AS17)&gt;初期設定!$E$18,MAX(初期設定!$E$18-SUM($AS$4:AS16),0),$AS17)</f>
        <v/>
      </c>
      <c r="AU17" s="11"/>
      <c r="AV17" s="9" t="str">
        <f>IF(初期設定!$C$19="○",INT(ポイント計算!$W20*初期設定!$D$19),"")</f>
        <v/>
      </c>
      <c r="AW17" s="9" t="str">
        <f>IF(SUM($AV$4:$AV17)&gt;初期設定!$E$19,MAX(初期設定!$E$19-SUM($AV$4:AV16),0),$AV17)</f>
        <v/>
      </c>
      <c r="AX17" s="11"/>
      <c r="AY17" s="9" t="str">
        <f>IF(初期設定!$C$20="○",INT(ポイント計算!$W20*初期設定!$D$20),"")</f>
        <v/>
      </c>
      <c r="AZ17" s="9" t="str">
        <f>IF(SUM($AY$4:$AY17)&gt;初期設定!$E$20,MAX(初期設定!$E$20-SUM($AY$4:AY16),0),$AY17)</f>
        <v/>
      </c>
      <c r="BA17" s="11"/>
      <c r="BB17" s="9" t="str">
        <f>IF(初期設定!$C$21="○",INT(ポイント計算!$W20*初期設定!$D$21),"")</f>
        <v/>
      </c>
      <c r="BC17" s="9" t="str">
        <f>IF(SUM($BB$4:$BB17)&gt;初期設定!$E$21,MAX(初期設定!$E$21-SUM($BB$4:BB16),0),$BB17)</f>
        <v/>
      </c>
      <c r="BD17" s="11"/>
    </row>
    <row r="18" spans="1:56">
      <c r="A18">
        <v>15</v>
      </c>
      <c r="B18" s="9">
        <f>ポイント計算!B21</f>
        <v>0</v>
      </c>
      <c r="C18" s="9">
        <f>ポイント計算!E21</f>
        <v>0</v>
      </c>
      <c r="E18" s="9">
        <f>IF(ポイント計算!G21=1,INT(ポイント計算!W21*初期設定!$D$24),0)</f>
        <v>0</v>
      </c>
      <c r="F18" s="9">
        <f>IF(SUM($E$4:$E18)&gt;初期設定!$E$24,MAX(初期設定!$E$24-SUM(E$4:$E17),0),$E18)</f>
        <v>0</v>
      </c>
      <c r="G18" s="11"/>
      <c r="H18" s="9">
        <f>IF(ポイント計算!I21=1,INT(INT(ポイント計算!$E21*1/100)*(初期設定!$D$25-1)),0)</f>
        <v>0</v>
      </c>
      <c r="I18" s="9">
        <f>IF(SUM($H$4:$H18)&gt;初期設定!$E$25,MAX(初期設定!$E$25-SUM(H$4:$H17),0),$H18)</f>
        <v>0</v>
      </c>
      <c r="J18" s="11">
        <f>I18+INT(ポイント計算!E21*1/100)</f>
        <v>0</v>
      </c>
      <c r="K18" s="11"/>
      <c r="L18" s="9">
        <f>IF(ポイント計算!I21=1,IF(初期設定!$C$26="○",INT(INT(ポイント計算!$E21*1/100)*初期設定!$D$26),""),0)</f>
        <v>0</v>
      </c>
      <c r="M18" s="9">
        <f>IF(SUM($L$4:$L18)&gt;初期設定!$E$26,MAX(初期設定!$E$26-SUM($L$4:L17),0),$L18)</f>
        <v>0</v>
      </c>
      <c r="N18" s="11"/>
      <c r="O18" s="9">
        <f>IF(ポイント計算!I21=1,IF(初期設定!$C$27="○",INT(INT(ポイント計算!$E21*1/100)*初期設定!$D$27),""),0)</f>
        <v>0</v>
      </c>
      <c r="P18" s="9">
        <f>IF(SUM($O$4:$O18)&gt;初期設定!$E$27,MAX(初期設定!$E$27-SUM($O$4:O17),0),$O18)</f>
        <v>0</v>
      </c>
      <c r="Q18" s="11"/>
      <c r="R18" s="9">
        <f>IF(初期設定!$C$9="○",INT(ポイント計算!W21*初期設定!$D$9),"")</f>
        <v>0</v>
      </c>
      <c r="S18" s="9">
        <f>IF(SUM($R$4:$R18)&gt;初期設定!$E$9,MAX(初期設定!$E$9-SUM($R$4:R17),0),$R18)</f>
        <v>0</v>
      </c>
      <c r="T18" s="11"/>
      <c r="U18" s="9" t="str">
        <f>IF(初期設定!$C$10="○",INT(ポイント計算!$W21*初期設定!$D$10),"")</f>
        <v/>
      </c>
      <c r="V18" s="9" t="str">
        <f>IF(SUM($U$4:$U18)&gt;初期設定!$E$10,MAX(初期設定!$E$10-SUM($U$4:U17),0),$U18)</f>
        <v/>
      </c>
      <c r="W18" s="11"/>
      <c r="X18" s="9">
        <f>IF(初期設定!$C$11="○",INT(ポイント計算!$W21*初期設定!$D$11),"")</f>
        <v>0</v>
      </c>
      <c r="Y18" s="9">
        <f>IF(SUM($X$4:$X18)&gt;初期設定!$E$11,MAX(初期設定!$E$11-SUM($X$4:X17),0),$X18)</f>
        <v>0</v>
      </c>
      <c r="Z18" s="11"/>
      <c r="AA18" s="9" t="str">
        <f>IF(初期設定!$C$12="○",INT(ポイント計算!$W21*初期設定!$D$12),"")</f>
        <v/>
      </c>
      <c r="AB18" s="9" t="str">
        <f>IF(SUM($AA$4:$AA18)&gt;初期設定!$E$12,MAX(初期設定!$E$12-SUM($AA$4:AA17),0),$AA18)</f>
        <v/>
      </c>
      <c r="AC18" s="11"/>
      <c r="AD18" s="9" t="str">
        <f>IF(初期設定!$C$13="○",INT(ポイント計算!$W21*初期設定!$D$13),"")</f>
        <v/>
      </c>
      <c r="AE18" s="9" t="str">
        <f>IF(SUM($AD$4:$AD18)&gt;初期設定!$E$13,MAX(初期設定!$E$13-SUM($AD$4:AD17),0),$AD18)</f>
        <v/>
      </c>
      <c r="AF18" s="11"/>
      <c r="AG18" s="9" t="str">
        <f>IF(初期設定!$C$14="○",INT(ポイント計算!$W21*初期設定!$D$14),"")</f>
        <v/>
      </c>
      <c r="AH18" s="9" t="str">
        <f>IF(SUM($AG$4:$AG18)&gt;初期設定!$E$14,MAX(初期設定!$E$14-SUM($AG$4:AG17),0),$AG18)</f>
        <v/>
      </c>
      <c r="AI18" s="11"/>
      <c r="AJ18" s="9" t="str">
        <f>IF(初期設定!$C$15="○",INT(ポイント計算!$W21*初期設定!$D$15),"")</f>
        <v/>
      </c>
      <c r="AK18" s="9" t="str">
        <f>IF(SUM($AJ$4:$AJ18)&gt;初期設定!$E$15,MAX(初期設定!$E$15-SUM($AJ$4:AJ17),0),$AJ18)</f>
        <v/>
      </c>
      <c r="AL18" s="11"/>
      <c r="AM18" s="9" t="str">
        <f>IF(初期設定!$C$16="○",INT(ポイント計算!$W21*初期設定!$D$16),"")</f>
        <v/>
      </c>
      <c r="AN18" s="9" t="str">
        <f>IF(SUM($AM$4:$AM18)&gt;初期設定!$E$16,MAX(初期設定!$E$16-SUM($AM$4:AM17),0),$AM18)</f>
        <v/>
      </c>
      <c r="AO18" s="11"/>
      <c r="AP18" s="9" t="str">
        <f>IF(初期設定!$C$17="○",INT(ポイント計算!$W21*初期設定!$D$17),"")</f>
        <v/>
      </c>
      <c r="AQ18" s="9" t="str">
        <f>IF(SUM($AP$4:$AP18)&gt;初期設定!$E$17,MAX(初期設定!$E$17-SUM($AP$4:AP17),0),$AP18)</f>
        <v/>
      </c>
      <c r="AR18" s="11"/>
      <c r="AS18" s="9" t="str">
        <f>IF(初期設定!$C$18="○",INT(ポイント計算!$W21*初期設定!$D$18),"")</f>
        <v/>
      </c>
      <c r="AT18" s="9" t="str">
        <f>IF(SUM($AS$4:$AS18)&gt;初期設定!$E$18,MAX(初期設定!$E$18-SUM($AS$4:AS17),0),$AS18)</f>
        <v/>
      </c>
      <c r="AU18" s="11"/>
      <c r="AV18" s="9" t="str">
        <f>IF(初期設定!$C$19="○",INT(ポイント計算!$W21*初期設定!$D$19),"")</f>
        <v/>
      </c>
      <c r="AW18" s="9" t="str">
        <f>IF(SUM($AV$4:$AV18)&gt;初期設定!$E$19,MAX(初期設定!$E$19-SUM($AV$4:AV17),0),$AV18)</f>
        <v/>
      </c>
      <c r="AX18" s="11"/>
      <c r="AY18" s="9" t="str">
        <f>IF(初期設定!$C$20="○",INT(ポイント計算!$W21*初期設定!$D$20),"")</f>
        <v/>
      </c>
      <c r="AZ18" s="9" t="str">
        <f>IF(SUM($AY$4:$AY18)&gt;初期設定!$E$20,MAX(初期設定!$E$20-SUM($AY$4:AY17),0),$AY18)</f>
        <v/>
      </c>
      <c r="BA18" s="11"/>
      <c r="BB18" s="9" t="str">
        <f>IF(初期設定!$C$21="○",INT(ポイント計算!$W21*初期設定!$D$21),"")</f>
        <v/>
      </c>
      <c r="BC18" s="9" t="str">
        <f>IF(SUM($BB$4:$BB18)&gt;初期設定!$E$21,MAX(初期設定!$E$21-SUM($BB$4:BB17),0),$BB18)</f>
        <v/>
      </c>
      <c r="BD18" s="11"/>
    </row>
    <row r="19" spans="1:56">
      <c r="A19">
        <v>16</v>
      </c>
      <c r="B19" s="9">
        <f>ポイント計算!B22</f>
        <v>0</v>
      </c>
      <c r="C19" s="9">
        <f>ポイント計算!E22</f>
        <v>0</v>
      </c>
      <c r="E19" s="9">
        <f>IF(ポイント計算!G22=1,INT(ポイント計算!W22*初期設定!$D$24),0)</f>
        <v>0</v>
      </c>
      <c r="F19" s="9">
        <f>IF(SUM($E$4:$E19)&gt;初期設定!$E$24,MAX(初期設定!$E$24-SUM(E$4:$E18),0),$E19)</f>
        <v>0</v>
      </c>
      <c r="G19" s="11"/>
      <c r="H19" s="9">
        <f>IF(ポイント計算!I22=1,INT(INT(ポイント計算!$E22*1/100)*(初期設定!$D$25-1)),0)</f>
        <v>0</v>
      </c>
      <c r="I19" s="9">
        <f>IF(SUM($H$4:$H19)&gt;初期設定!$E$25,MAX(初期設定!$E$25-SUM(H$4:$H18),0),$H19)</f>
        <v>0</v>
      </c>
      <c r="J19" s="11">
        <f>I19+INT(ポイント計算!E22*1/100)</f>
        <v>0</v>
      </c>
      <c r="K19" s="11"/>
      <c r="L19" s="9">
        <f>IF(ポイント計算!I22=1,IF(初期設定!$C$26="○",INT(INT(ポイント計算!$E22*1/100)*初期設定!$D$26),""),0)</f>
        <v>0</v>
      </c>
      <c r="M19" s="9">
        <f>IF(SUM($L$4:$L19)&gt;初期設定!$E$26,MAX(初期設定!$E$26-SUM($L$4:L18),0),$L19)</f>
        <v>0</v>
      </c>
      <c r="N19" s="11"/>
      <c r="O19" s="9">
        <f>IF(ポイント計算!I22=1,IF(初期設定!$C$27="○",INT(INT(ポイント計算!$E22*1/100)*初期設定!$D$27),""),0)</f>
        <v>0</v>
      </c>
      <c r="P19" s="9">
        <f>IF(SUM($O$4:$O19)&gt;初期設定!$E$27,MAX(初期設定!$E$27-SUM($O$4:O18),0),$O19)</f>
        <v>0</v>
      </c>
      <c r="Q19" s="11"/>
      <c r="R19" s="9">
        <f>IF(初期設定!$C$9="○",INT(ポイント計算!W22*初期設定!$D$9),"")</f>
        <v>0</v>
      </c>
      <c r="S19" s="9">
        <f>IF(SUM($R$4:$R19)&gt;初期設定!$E$9,MAX(初期設定!$E$9-SUM($R$4:R18),0),$R19)</f>
        <v>0</v>
      </c>
      <c r="T19" s="11"/>
      <c r="U19" s="9" t="str">
        <f>IF(初期設定!$C$10="○",INT(ポイント計算!$W22*初期設定!$D$10),"")</f>
        <v/>
      </c>
      <c r="V19" s="9" t="str">
        <f>IF(SUM($U$4:$U19)&gt;初期設定!$E$10,MAX(初期設定!$E$10-SUM($U$4:U18),0),$U19)</f>
        <v/>
      </c>
      <c r="W19" s="11"/>
      <c r="X19" s="9">
        <f>IF(初期設定!$C$11="○",INT(ポイント計算!$W22*初期設定!$D$11),"")</f>
        <v>0</v>
      </c>
      <c r="Y19" s="9">
        <f>IF(SUM($X$4:$X19)&gt;初期設定!$E$11,MAX(初期設定!$E$11-SUM($X$4:X18),0),$X19)</f>
        <v>0</v>
      </c>
      <c r="Z19" s="11"/>
      <c r="AA19" s="9" t="str">
        <f>IF(初期設定!$C$12="○",INT(ポイント計算!$W22*初期設定!$D$12),"")</f>
        <v/>
      </c>
      <c r="AB19" s="9" t="str">
        <f>IF(SUM($AA$4:$AA19)&gt;初期設定!$E$12,MAX(初期設定!$E$12-SUM($AA$4:AA18),0),$AA19)</f>
        <v/>
      </c>
      <c r="AC19" s="11"/>
      <c r="AD19" s="9" t="str">
        <f>IF(初期設定!$C$13="○",INT(ポイント計算!$W22*初期設定!$D$13),"")</f>
        <v/>
      </c>
      <c r="AE19" s="9" t="str">
        <f>IF(SUM($AD$4:$AD19)&gt;初期設定!$E$13,MAX(初期設定!$E$13-SUM($AD$4:AD18),0),$AD19)</f>
        <v/>
      </c>
      <c r="AF19" s="11"/>
      <c r="AG19" s="9" t="str">
        <f>IF(初期設定!$C$14="○",INT(ポイント計算!$W22*初期設定!$D$14),"")</f>
        <v/>
      </c>
      <c r="AH19" s="9" t="str">
        <f>IF(SUM($AG$4:$AG19)&gt;初期設定!$E$14,MAX(初期設定!$E$14-SUM($AG$4:AG18),0),$AG19)</f>
        <v/>
      </c>
      <c r="AI19" s="11"/>
      <c r="AJ19" s="9" t="str">
        <f>IF(初期設定!$C$15="○",INT(ポイント計算!$W22*初期設定!$D$15),"")</f>
        <v/>
      </c>
      <c r="AK19" s="9" t="str">
        <f>IF(SUM($AJ$4:$AJ19)&gt;初期設定!$E$15,MAX(初期設定!$E$15-SUM($AJ$4:AJ18),0),$AJ19)</f>
        <v/>
      </c>
      <c r="AL19" s="11"/>
      <c r="AM19" s="9" t="str">
        <f>IF(初期設定!$C$16="○",INT(ポイント計算!$W22*初期設定!$D$16),"")</f>
        <v/>
      </c>
      <c r="AN19" s="9" t="str">
        <f>IF(SUM($AM$4:$AM19)&gt;初期設定!$E$16,MAX(初期設定!$E$16-SUM($AM$4:AM18),0),$AM19)</f>
        <v/>
      </c>
      <c r="AO19" s="11"/>
      <c r="AP19" s="9" t="str">
        <f>IF(初期設定!$C$17="○",INT(ポイント計算!$W22*初期設定!$D$17),"")</f>
        <v/>
      </c>
      <c r="AQ19" s="9" t="str">
        <f>IF(SUM($AP$4:$AP19)&gt;初期設定!$E$17,MAX(初期設定!$E$17-SUM($AP$4:AP18),0),$AP19)</f>
        <v/>
      </c>
      <c r="AR19" s="11"/>
      <c r="AS19" s="9" t="str">
        <f>IF(初期設定!$C$18="○",INT(ポイント計算!$W22*初期設定!$D$18),"")</f>
        <v/>
      </c>
      <c r="AT19" s="9" t="str">
        <f>IF(SUM($AS$4:$AS19)&gt;初期設定!$E$18,MAX(初期設定!$E$18-SUM($AS$4:AS18),0),$AS19)</f>
        <v/>
      </c>
      <c r="AU19" s="11"/>
      <c r="AV19" s="9" t="str">
        <f>IF(初期設定!$C$19="○",INT(ポイント計算!$W22*初期設定!$D$19),"")</f>
        <v/>
      </c>
      <c r="AW19" s="9" t="str">
        <f>IF(SUM($AV$4:$AV19)&gt;初期設定!$E$19,MAX(初期設定!$E$19-SUM($AV$4:AV18),0),$AV19)</f>
        <v/>
      </c>
      <c r="AX19" s="11"/>
      <c r="AY19" s="9" t="str">
        <f>IF(初期設定!$C$20="○",INT(ポイント計算!$W22*初期設定!$D$20),"")</f>
        <v/>
      </c>
      <c r="AZ19" s="9" t="str">
        <f>IF(SUM($AY$4:$AY19)&gt;初期設定!$E$20,MAX(初期設定!$E$20-SUM($AY$4:AY18),0),$AY19)</f>
        <v/>
      </c>
      <c r="BA19" s="11"/>
      <c r="BB19" s="9" t="str">
        <f>IF(初期設定!$C$21="○",INT(ポイント計算!$W22*初期設定!$D$21),"")</f>
        <v/>
      </c>
      <c r="BC19" s="9" t="str">
        <f>IF(SUM($BB$4:$BB19)&gt;初期設定!$E$21,MAX(初期設定!$E$21-SUM($BB$4:BB18),0),$BB19)</f>
        <v/>
      </c>
      <c r="BD19" s="11"/>
    </row>
    <row r="20" spans="1:56">
      <c r="A20">
        <v>17</v>
      </c>
      <c r="B20" s="9">
        <f>ポイント計算!B23</f>
        <v>0</v>
      </c>
      <c r="C20" s="9">
        <f>ポイント計算!E23</f>
        <v>0</v>
      </c>
      <c r="E20" s="9">
        <f>IF(ポイント計算!G23=1,INT(ポイント計算!W23*初期設定!$D$24),0)</f>
        <v>0</v>
      </c>
      <c r="F20" s="9">
        <f>IF(SUM($E$4:$E20)&gt;初期設定!$E$24,MAX(初期設定!$E$24-SUM(E$4:$E19),0),$E20)</f>
        <v>0</v>
      </c>
      <c r="G20" s="11"/>
      <c r="H20" s="9">
        <f>IF(ポイント計算!I23=1,INT(INT(ポイント計算!$E23*1/100)*(初期設定!$D$25-1)),0)</f>
        <v>0</v>
      </c>
      <c r="I20" s="9">
        <f>IF(SUM($H$4:$H20)&gt;初期設定!$E$25,MAX(初期設定!$E$25-SUM(H$4:$H19),0),$H20)</f>
        <v>0</v>
      </c>
      <c r="J20" s="11">
        <f>I20+INT(ポイント計算!E23*1/100)</f>
        <v>0</v>
      </c>
      <c r="K20" s="11"/>
      <c r="L20" s="9">
        <f>IF(ポイント計算!I23=1,IF(初期設定!$C$26="○",INT(INT(ポイント計算!$E23*1/100)*初期設定!$D$26),""),0)</f>
        <v>0</v>
      </c>
      <c r="M20" s="9">
        <f>IF(SUM($L$4:$L20)&gt;初期設定!$E$26,MAX(初期設定!$E$26-SUM($L$4:L19),0),$L20)</f>
        <v>0</v>
      </c>
      <c r="N20" s="11"/>
      <c r="O20" s="9">
        <f>IF(ポイント計算!I23=1,IF(初期設定!$C$27="○",INT(INT(ポイント計算!$E23*1/100)*初期設定!$D$27),""),0)</f>
        <v>0</v>
      </c>
      <c r="P20" s="9">
        <f>IF(SUM($O$4:$O20)&gt;初期設定!$E$27,MAX(初期設定!$E$27-SUM($O$4:O19),0),$O20)</f>
        <v>0</v>
      </c>
      <c r="Q20" s="11"/>
      <c r="R20" s="9">
        <f>IF(初期設定!$C$9="○",INT(ポイント計算!W23*初期設定!$D$9),"")</f>
        <v>0</v>
      </c>
      <c r="S20" s="9">
        <f>IF(SUM($R$4:$R20)&gt;初期設定!$E$9,MAX(初期設定!$E$9-SUM($R$4:R19),0),$R20)</f>
        <v>0</v>
      </c>
      <c r="T20" s="11"/>
      <c r="U20" s="9" t="str">
        <f>IF(初期設定!$C$10="○",INT(ポイント計算!$W23*初期設定!$D$10),"")</f>
        <v/>
      </c>
      <c r="V20" s="9" t="str">
        <f>IF(SUM($U$4:$U20)&gt;初期設定!$E$10,MAX(初期設定!$E$10-SUM($U$4:U19),0),$U20)</f>
        <v/>
      </c>
      <c r="W20" s="11"/>
      <c r="X20" s="9">
        <f>IF(初期設定!$C$11="○",INT(ポイント計算!$W23*初期設定!$D$11),"")</f>
        <v>0</v>
      </c>
      <c r="Y20" s="9">
        <f>IF(SUM($X$4:$X20)&gt;初期設定!$E$11,MAX(初期設定!$E$11-SUM($X$4:X19),0),$X20)</f>
        <v>0</v>
      </c>
      <c r="Z20" s="11"/>
      <c r="AA20" s="9" t="str">
        <f>IF(初期設定!$C$12="○",INT(ポイント計算!$W23*初期設定!$D$12),"")</f>
        <v/>
      </c>
      <c r="AB20" s="9" t="str">
        <f>IF(SUM($AA$4:$AA20)&gt;初期設定!$E$12,MAX(初期設定!$E$12-SUM($AA$4:AA19),0),$AA20)</f>
        <v/>
      </c>
      <c r="AC20" s="11"/>
      <c r="AD20" s="9" t="str">
        <f>IF(初期設定!$C$13="○",INT(ポイント計算!$W23*初期設定!$D$13),"")</f>
        <v/>
      </c>
      <c r="AE20" s="9" t="str">
        <f>IF(SUM($AD$4:$AD20)&gt;初期設定!$E$13,MAX(初期設定!$E$13-SUM($AD$4:AD19),0),$AD20)</f>
        <v/>
      </c>
      <c r="AF20" s="11"/>
      <c r="AG20" s="9" t="str">
        <f>IF(初期設定!$C$14="○",INT(ポイント計算!$W23*初期設定!$D$14),"")</f>
        <v/>
      </c>
      <c r="AH20" s="9" t="str">
        <f>IF(SUM($AG$4:$AG20)&gt;初期設定!$E$14,MAX(初期設定!$E$14-SUM($AG$4:AG19),0),$AG20)</f>
        <v/>
      </c>
      <c r="AI20" s="11"/>
      <c r="AJ20" s="9" t="str">
        <f>IF(初期設定!$C$15="○",INT(ポイント計算!$W23*初期設定!$D$15),"")</f>
        <v/>
      </c>
      <c r="AK20" s="9" t="str">
        <f>IF(SUM($AJ$4:$AJ20)&gt;初期設定!$E$15,MAX(初期設定!$E$15-SUM($AJ$4:AJ19),0),$AJ20)</f>
        <v/>
      </c>
      <c r="AL20" s="11"/>
      <c r="AM20" s="9" t="str">
        <f>IF(初期設定!$C$16="○",INT(ポイント計算!$W23*初期設定!$D$16),"")</f>
        <v/>
      </c>
      <c r="AN20" s="9" t="str">
        <f>IF(SUM($AM$4:$AM20)&gt;初期設定!$E$16,MAX(初期設定!$E$16-SUM($AM$4:AM19),0),$AM20)</f>
        <v/>
      </c>
      <c r="AO20" s="11"/>
      <c r="AP20" s="9" t="str">
        <f>IF(初期設定!$C$17="○",INT(ポイント計算!$W23*初期設定!$D$17),"")</f>
        <v/>
      </c>
      <c r="AQ20" s="9" t="str">
        <f>IF(SUM($AP$4:$AP20)&gt;初期設定!$E$17,MAX(初期設定!$E$17-SUM($AP$4:AP19),0),$AP20)</f>
        <v/>
      </c>
      <c r="AR20" s="11"/>
      <c r="AS20" s="9" t="str">
        <f>IF(初期設定!$C$18="○",INT(ポイント計算!$W23*初期設定!$D$18),"")</f>
        <v/>
      </c>
      <c r="AT20" s="9" t="str">
        <f>IF(SUM($AS$4:$AS20)&gt;初期設定!$E$18,MAX(初期設定!$E$18-SUM($AS$4:AS19),0),$AS20)</f>
        <v/>
      </c>
      <c r="AU20" s="11"/>
      <c r="AV20" s="9" t="str">
        <f>IF(初期設定!$C$19="○",INT(ポイント計算!$W23*初期設定!$D$19),"")</f>
        <v/>
      </c>
      <c r="AW20" s="9" t="str">
        <f>IF(SUM($AV$4:$AV20)&gt;初期設定!$E$19,MAX(初期設定!$E$19-SUM($AV$4:AV19),0),$AV20)</f>
        <v/>
      </c>
      <c r="AX20" s="11"/>
      <c r="AY20" s="9" t="str">
        <f>IF(初期設定!$C$20="○",INT(ポイント計算!$W23*初期設定!$D$20),"")</f>
        <v/>
      </c>
      <c r="AZ20" s="9" t="str">
        <f>IF(SUM($AY$4:$AY20)&gt;初期設定!$E$20,MAX(初期設定!$E$20-SUM($AY$4:AY19),0),$AY20)</f>
        <v/>
      </c>
      <c r="BA20" s="11"/>
      <c r="BB20" s="9" t="str">
        <f>IF(初期設定!$C$21="○",INT(ポイント計算!$W23*初期設定!$D$21),"")</f>
        <v/>
      </c>
      <c r="BC20" s="9" t="str">
        <f>IF(SUM($BB$4:$BB20)&gt;初期設定!$E$21,MAX(初期設定!$E$21-SUM($BB$4:BB19),0),$BB20)</f>
        <v/>
      </c>
      <c r="BD20" s="11"/>
    </row>
    <row r="21" spans="1:56">
      <c r="A21">
        <v>18</v>
      </c>
      <c r="B21" s="9">
        <f>ポイント計算!B24</f>
        <v>0</v>
      </c>
      <c r="C21" s="9">
        <f>ポイント計算!E24</f>
        <v>0</v>
      </c>
      <c r="E21" s="9">
        <f>IF(ポイント計算!G24=1,INT(ポイント計算!W24*初期設定!$D$24),0)</f>
        <v>0</v>
      </c>
      <c r="F21" s="9">
        <f>IF(SUM($E$4:$E21)&gt;初期設定!$E$24,MAX(初期設定!$E$24-SUM(E$4:$E20),0),$E21)</f>
        <v>0</v>
      </c>
      <c r="G21" s="11"/>
      <c r="H21" s="9">
        <f>IF(ポイント計算!I24=1,INT(INT(ポイント計算!$E24*1/100)*(初期設定!$D$25-1)),0)</f>
        <v>0</v>
      </c>
      <c r="I21" s="9">
        <f>IF(SUM($H$4:$H21)&gt;初期設定!$E$25,MAX(初期設定!$E$25-SUM(H$4:$H20),0),$H21)</f>
        <v>0</v>
      </c>
      <c r="J21" s="11">
        <f>I21+INT(ポイント計算!E24*1/100)</f>
        <v>0</v>
      </c>
      <c r="K21" s="11"/>
      <c r="L21" s="9">
        <f>IF(ポイント計算!I24=1,IF(初期設定!$C$26="○",INT(INT(ポイント計算!$E24*1/100)*初期設定!$D$26),""),0)</f>
        <v>0</v>
      </c>
      <c r="M21" s="9">
        <f>IF(SUM($L$4:$L21)&gt;初期設定!$E$26,MAX(初期設定!$E$26-SUM($L$4:L20),0),$L21)</f>
        <v>0</v>
      </c>
      <c r="N21" s="11"/>
      <c r="O21" s="9">
        <f>IF(ポイント計算!I24=1,IF(初期設定!$C$27="○",INT(INT(ポイント計算!$E24*1/100)*初期設定!$D$27),""),0)</f>
        <v>0</v>
      </c>
      <c r="P21" s="9">
        <f>IF(SUM($O$4:$O21)&gt;初期設定!$E$27,MAX(初期設定!$E$27-SUM($O$4:O20),0),$O21)</f>
        <v>0</v>
      </c>
      <c r="Q21" s="11"/>
      <c r="R21" s="9">
        <f>IF(初期設定!$C$9="○",INT(ポイント計算!W24*初期設定!$D$9),"")</f>
        <v>0</v>
      </c>
      <c r="S21" s="9">
        <f>IF(SUM($R$4:$R21)&gt;初期設定!$E$9,MAX(初期設定!$E$9-SUM($R$4:R20),0),$R21)</f>
        <v>0</v>
      </c>
      <c r="T21" s="11"/>
      <c r="U21" s="9" t="str">
        <f>IF(初期設定!$C$10="○",INT(ポイント計算!$W24*初期設定!$D$10),"")</f>
        <v/>
      </c>
      <c r="V21" s="9" t="str">
        <f>IF(SUM($U$4:$U21)&gt;初期設定!$E$10,MAX(初期設定!$E$10-SUM($U$4:U20),0),$U21)</f>
        <v/>
      </c>
      <c r="W21" s="11"/>
      <c r="X21" s="9">
        <f>IF(初期設定!$C$11="○",INT(ポイント計算!$W24*初期設定!$D$11),"")</f>
        <v>0</v>
      </c>
      <c r="Y21" s="9">
        <f>IF(SUM($X$4:$X21)&gt;初期設定!$E$11,MAX(初期設定!$E$11-SUM($X$4:X20),0),$X21)</f>
        <v>0</v>
      </c>
      <c r="Z21" s="11"/>
      <c r="AA21" s="9" t="str">
        <f>IF(初期設定!$C$12="○",INT(ポイント計算!$W24*初期設定!$D$12),"")</f>
        <v/>
      </c>
      <c r="AB21" s="9" t="str">
        <f>IF(SUM($AA$4:$AA21)&gt;初期設定!$E$12,MAX(初期設定!$E$12-SUM($AA$4:AA20),0),$AA21)</f>
        <v/>
      </c>
      <c r="AC21" s="11"/>
      <c r="AD21" s="9" t="str">
        <f>IF(初期設定!$C$13="○",INT(ポイント計算!$W24*初期設定!$D$13),"")</f>
        <v/>
      </c>
      <c r="AE21" s="9" t="str">
        <f>IF(SUM($AD$4:$AD21)&gt;初期設定!$E$13,MAX(初期設定!$E$13-SUM($AD$4:AD20),0),$AD21)</f>
        <v/>
      </c>
      <c r="AF21" s="11"/>
      <c r="AG21" s="9" t="str">
        <f>IF(初期設定!$C$14="○",INT(ポイント計算!$W24*初期設定!$D$14),"")</f>
        <v/>
      </c>
      <c r="AH21" s="9" t="str">
        <f>IF(SUM($AG$4:$AG21)&gt;初期設定!$E$14,MAX(初期設定!$E$14-SUM($AG$4:AG20),0),$AG21)</f>
        <v/>
      </c>
      <c r="AI21" s="11"/>
      <c r="AJ21" s="9" t="str">
        <f>IF(初期設定!$C$15="○",INT(ポイント計算!$W24*初期設定!$D$15),"")</f>
        <v/>
      </c>
      <c r="AK21" s="9" t="str">
        <f>IF(SUM($AJ$4:$AJ21)&gt;初期設定!$E$15,MAX(初期設定!$E$15-SUM($AJ$4:AJ20),0),$AJ21)</f>
        <v/>
      </c>
      <c r="AL21" s="11"/>
      <c r="AM21" s="9" t="str">
        <f>IF(初期設定!$C$16="○",INT(ポイント計算!$W24*初期設定!$D$16),"")</f>
        <v/>
      </c>
      <c r="AN21" s="9" t="str">
        <f>IF(SUM($AM$4:$AM21)&gt;初期設定!$E$16,MAX(初期設定!$E$16-SUM($AM$4:AM20),0),$AM21)</f>
        <v/>
      </c>
      <c r="AO21" s="11"/>
      <c r="AP21" s="9" t="str">
        <f>IF(初期設定!$C$17="○",INT(ポイント計算!$W24*初期設定!$D$17),"")</f>
        <v/>
      </c>
      <c r="AQ21" s="9" t="str">
        <f>IF(SUM($AP$4:$AP21)&gt;初期設定!$E$17,MAX(初期設定!$E$17-SUM($AP$4:AP20),0),$AP21)</f>
        <v/>
      </c>
      <c r="AR21" s="11"/>
      <c r="AS21" s="9" t="str">
        <f>IF(初期設定!$C$18="○",INT(ポイント計算!$W24*初期設定!$D$18),"")</f>
        <v/>
      </c>
      <c r="AT21" s="9" t="str">
        <f>IF(SUM($AS$4:$AS21)&gt;初期設定!$E$18,MAX(初期設定!$E$18-SUM($AS$4:AS20),0),$AS21)</f>
        <v/>
      </c>
      <c r="AU21" s="11"/>
      <c r="AV21" s="9" t="str">
        <f>IF(初期設定!$C$19="○",INT(ポイント計算!$W24*初期設定!$D$19),"")</f>
        <v/>
      </c>
      <c r="AW21" s="9" t="str">
        <f>IF(SUM($AV$4:$AV21)&gt;初期設定!$E$19,MAX(初期設定!$E$19-SUM($AV$4:AV20),0),$AV21)</f>
        <v/>
      </c>
      <c r="AX21" s="11"/>
      <c r="AY21" s="9" t="str">
        <f>IF(初期設定!$C$20="○",INT(ポイント計算!$W24*初期設定!$D$20),"")</f>
        <v/>
      </c>
      <c r="AZ21" s="9" t="str">
        <f>IF(SUM($AY$4:$AY21)&gt;初期設定!$E$20,MAX(初期設定!$E$20-SUM($AY$4:AY20),0),$AY21)</f>
        <v/>
      </c>
      <c r="BA21" s="11"/>
      <c r="BB21" s="9" t="str">
        <f>IF(初期設定!$C$21="○",INT(ポイント計算!$W24*初期設定!$D$21),"")</f>
        <v/>
      </c>
      <c r="BC21" s="9" t="str">
        <f>IF(SUM($BB$4:$BB21)&gt;初期設定!$E$21,MAX(初期設定!$E$21-SUM($BB$4:BB20),0),$BB21)</f>
        <v/>
      </c>
      <c r="BD21" s="11"/>
    </row>
    <row r="22" spans="1:56">
      <c r="A22">
        <v>19</v>
      </c>
      <c r="B22" s="9">
        <f>ポイント計算!B25</f>
        <v>0</v>
      </c>
      <c r="C22" s="9">
        <f>ポイント計算!E25</f>
        <v>0</v>
      </c>
      <c r="E22" s="9">
        <f>IF(ポイント計算!G25=1,INT(ポイント計算!W25*初期設定!$D$24),0)</f>
        <v>0</v>
      </c>
      <c r="F22" s="9">
        <f>IF(SUM($E$4:$E22)&gt;初期設定!$E$24,MAX(初期設定!$E$24-SUM(E$4:$E21),0),$E22)</f>
        <v>0</v>
      </c>
      <c r="G22" s="11"/>
      <c r="H22" s="9">
        <f>IF(ポイント計算!I25=1,INT(INT(ポイント計算!$E25*1/100)*(初期設定!$D$25-1)),0)</f>
        <v>0</v>
      </c>
      <c r="I22" s="9">
        <f>IF(SUM($H$4:$H22)&gt;初期設定!$E$25,MAX(初期設定!$E$25-SUM(H$4:$H21),0),$H22)</f>
        <v>0</v>
      </c>
      <c r="J22" s="11">
        <f>I22+INT(ポイント計算!E25*1/100)</f>
        <v>0</v>
      </c>
      <c r="K22" s="11"/>
      <c r="L22" s="9">
        <f>IF(ポイント計算!I25=1,IF(初期設定!$C$26="○",INT(INT(ポイント計算!$E25*1/100)*初期設定!$D$26),""),0)</f>
        <v>0</v>
      </c>
      <c r="M22" s="9">
        <f>IF(SUM($L$4:$L22)&gt;初期設定!$E$26,MAX(初期設定!$E$26-SUM($L$4:L21),0),$L22)</f>
        <v>0</v>
      </c>
      <c r="N22" s="11"/>
      <c r="O22" s="9">
        <f>IF(ポイント計算!I25=1,IF(初期設定!$C$27="○",INT(INT(ポイント計算!$E25*1/100)*初期設定!$D$27),""),0)</f>
        <v>0</v>
      </c>
      <c r="P22" s="9">
        <f>IF(SUM($O$4:$O22)&gt;初期設定!$E$27,MAX(初期設定!$E$27-SUM($O$4:O21),0),$O22)</f>
        <v>0</v>
      </c>
      <c r="Q22" s="11"/>
      <c r="R22" s="9">
        <f>IF(初期設定!$C$9="○",INT(ポイント計算!W25*初期設定!$D$9),"")</f>
        <v>0</v>
      </c>
      <c r="S22" s="9">
        <f>IF(SUM($R$4:$R22)&gt;初期設定!$E$9,MAX(初期設定!$E$9-SUM($R$4:R21),0),$R22)</f>
        <v>0</v>
      </c>
      <c r="T22" s="11"/>
      <c r="U22" s="9" t="str">
        <f>IF(初期設定!$C$10="○",INT(ポイント計算!$W25*初期設定!$D$10),"")</f>
        <v/>
      </c>
      <c r="V22" s="9" t="str">
        <f>IF(SUM($U$4:$U22)&gt;初期設定!$E$10,MAX(初期設定!$E$10-SUM($U$4:U21),0),$U22)</f>
        <v/>
      </c>
      <c r="W22" s="11"/>
      <c r="X22" s="9">
        <f>IF(初期設定!$C$11="○",INT(ポイント計算!$W25*初期設定!$D$11),"")</f>
        <v>0</v>
      </c>
      <c r="Y22" s="9">
        <f>IF(SUM($X$4:$X22)&gt;初期設定!$E$11,MAX(初期設定!$E$11-SUM($X$4:X21),0),$X22)</f>
        <v>0</v>
      </c>
      <c r="Z22" s="11"/>
      <c r="AA22" s="9" t="str">
        <f>IF(初期設定!$C$12="○",INT(ポイント計算!$W25*初期設定!$D$12),"")</f>
        <v/>
      </c>
      <c r="AB22" s="9" t="str">
        <f>IF(SUM($AA$4:$AA22)&gt;初期設定!$E$12,MAX(初期設定!$E$12-SUM($AA$4:AA21),0),$AA22)</f>
        <v/>
      </c>
      <c r="AC22" s="11"/>
      <c r="AD22" s="9" t="str">
        <f>IF(初期設定!$C$13="○",INT(ポイント計算!$W25*初期設定!$D$13),"")</f>
        <v/>
      </c>
      <c r="AE22" s="9" t="str">
        <f>IF(SUM($AD$4:$AD22)&gt;初期設定!$E$13,MAX(初期設定!$E$13-SUM($AD$4:AD21),0),$AD22)</f>
        <v/>
      </c>
      <c r="AF22" s="11"/>
      <c r="AG22" s="9" t="str">
        <f>IF(初期設定!$C$14="○",INT(ポイント計算!$W25*初期設定!$D$14),"")</f>
        <v/>
      </c>
      <c r="AH22" s="9" t="str">
        <f>IF(SUM($AG$4:$AG22)&gt;初期設定!$E$14,MAX(初期設定!$E$14-SUM($AG$4:AG21),0),$AG22)</f>
        <v/>
      </c>
      <c r="AI22" s="11"/>
      <c r="AJ22" s="9" t="str">
        <f>IF(初期設定!$C$15="○",INT(ポイント計算!$W25*初期設定!$D$15),"")</f>
        <v/>
      </c>
      <c r="AK22" s="9" t="str">
        <f>IF(SUM($AJ$4:$AJ22)&gt;初期設定!$E$15,MAX(初期設定!$E$15-SUM($AJ$4:AJ21),0),$AJ22)</f>
        <v/>
      </c>
      <c r="AL22" s="11"/>
      <c r="AM22" s="9" t="str">
        <f>IF(初期設定!$C$16="○",INT(ポイント計算!$W25*初期設定!$D$16),"")</f>
        <v/>
      </c>
      <c r="AN22" s="9" t="str">
        <f>IF(SUM($AM$4:$AM22)&gt;初期設定!$E$16,MAX(初期設定!$E$16-SUM($AM$4:AM21),0),$AM22)</f>
        <v/>
      </c>
      <c r="AO22" s="11"/>
      <c r="AP22" s="9" t="str">
        <f>IF(初期設定!$C$17="○",INT(ポイント計算!$W25*初期設定!$D$17),"")</f>
        <v/>
      </c>
      <c r="AQ22" s="9" t="str">
        <f>IF(SUM($AP$4:$AP22)&gt;初期設定!$E$17,MAX(初期設定!$E$17-SUM($AP$4:AP21),0),$AP22)</f>
        <v/>
      </c>
      <c r="AR22" s="11"/>
      <c r="AS22" s="9" t="str">
        <f>IF(初期設定!$C$18="○",INT(ポイント計算!$W25*初期設定!$D$18),"")</f>
        <v/>
      </c>
      <c r="AT22" s="9" t="str">
        <f>IF(SUM($AS$4:$AS22)&gt;初期設定!$E$18,MAX(初期設定!$E$18-SUM($AS$4:AS21),0),$AS22)</f>
        <v/>
      </c>
      <c r="AU22" s="11"/>
      <c r="AV22" s="9" t="str">
        <f>IF(初期設定!$C$19="○",INT(ポイント計算!$W25*初期設定!$D$19),"")</f>
        <v/>
      </c>
      <c r="AW22" s="9" t="str">
        <f>IF(SUM($AV$4:$AV22)&gt;初期設定!$E$19,MAX(初期設定!$E$19-SUM($AV$4:AV21),0),$AV22)</f>
        <v/>
      </c>
      <c r="AX22" s="11"/>
      <c r="AY22" s="9" t="str">
        <f>IF(初期設定!$C$20="○",INT(ポイント計算!$W25*初期設定!$D$20),"")</f>
        <v/>
      </c>
      <c r="AZ22" s="9" t="str">
        <f>IF(SUM($AY$4:$AY22)&gt;初期設定!$E$20,MAX(初期設定!$E$20-SUM($AY$4:AY21),0),$AY22)</f>
        <v/>
      </c>
      <c r="BA22" s="11"/>
      <c r="BB22" s="9" t="str">
        <f>IF(初期設定!$C$21="○",INT(ポイント計算!$W25*初期設定!$D$21),"")</f>
        <v/>
      </c>
      <c r="BC22" s="9" t="str">
        <f>IF(SUM($BB$4:$BB22)&gt;初期設定!$E$21,MAX(初期設定!$E$21-SUM($BB$4:BB21),0),$BB22)</f>
        <v/>
      </c>
      <c r="BD22" s="11"/>
    </row>
    <row r="23" spans="1:56">
      <c r="A23">
        <v>20</v>
      </c>
      <c r="B23" s="9">
        <f>ポイント計算!B26</f>
        <v>0</v>
      </c>
      <c r="C23" s="9">
        <f>ポイント計算!E26</f>
        <v>0</v>
      </c>
      <c r="E23" s="9">
        <f>IF(ポイント計算!G26=1,INT(ポイント計算!W26*初期設定!$D$24),0)</f>
        <v>0</v>
      </c>
      <c r="F23" s="9">
        <f>IF(SUM($E$4:$E23)&gt;初期設定!$E$24,MAX(初期設定!$E$24-SUM(E$4:$E22),0),$E23)</f>
        <v>0</v>
      </c>
      <c r="G23" s="11"/>
      <c r="H23" s="9">
        <f>IF(ポイント計算!I26=1,INT(INT(ポイント計算!$E26*1/100)*(初期設定!$D$25-1)),0)</f>
        <v>0</v>
      </c>
      <c r="I23" s="9">
        <f>IF(SUM($H$4:$H23)&gt;初期設定!$E$25,MAX(初期設定!$E$25-SUM(H$4:$H22),0),$H23)</f>
        <v>0</v>
      </c>
      <c r="J23" s="11">
        <f>I23+INT(ポイント計算!E26*1/100)</f>
        <v>0</v>
      </c>
      <c r="K23" s="11"/>
      <c r="L23" s="9">
        <f>IF(ポイント計算!I26=1,IF(初期設定!$C$26="○",INT(INT(ポイント計算!$E26*1/100)*初期設定!$D$26),""),0)</f>
        <v>0</v>
      </c>
      <c r="M23" s="9">
        <f>IF(SUM($L$4:$L23)&gt;初期設定!$E$26,MAX(初期設定!$E$26-SUM($L$4:L22),0),$L23)</f>
        <v>0</v>
      </c>
      <c r="N23" s="11"/>
      <c r="O23" s="9">
        <f>IF(ポイント計算!I26=1,IF(初期設定!$C$27="○",INT(INT(ポイント計算!$E26*1/100)*初期設定!$D$27),""),0)</f>
        <v>0</v>
      </c>
      <c r="P23" s="9">
        <f>IF(SUM($O$4:$O23)&gt;初期設定!$E$27,MAX(初期設定!$E$27-SUM($O$4:O22),0),$O23)</f>
        <v>0</v>
      </c>
      <c r="Q23" s="11"/>
      <c r="R23" s="9">
        <f>IF(初期設定!$C$9="○",INT(ポイント計算!W26*初期設定!$D$9),"")</f>
        <v>0</v>
      </c>
      <c r="S23" s="9">
        <f>IF(SUM($R$4:$R23)&gt;初期設定!$E$9,MAX(初期設定!$E$9-SUM($R$4:R22),0),$R23)</f>
        <v>0</v>
      </c>
      <c r="T23" s="11"/>
      <c r="U23" s="9" t="str">
        <f>IF(初期設定!$C$10="○",INT(ポイント計算!$W26*初期設定!$D$10),"")</f>
        <v/>
      </c>
      <c r="V23" s="9" t="str">
        <f>IF(SUM($U$4:$U23)&gt;初期設定!$E$10,MAX(初期設定!$E$10-SUM($U$4:U22),0),$U23)</f>
        <v/>
      </c>
      <c r="W23" s="11"/>
      <c r="X23" s="9">
        <f>IF(初期設定!$C$11="○",INT(ポイント計算!$W26*初期設定!$D$11),"")</f>
        <v>0</v>
      </c>
      <c r="Y23" s="9">
        <f>IF(SUM($X$4:$X23)&gt;初期設定!$E$11,MAX(初期設定!$E$11-SUM($X$4:X22),0),$X23)</f>
        <v>0</v>
      </c>
      <c r="Z23" s="11"/>
      <c r="AA23" s="9" t="str">
        <f>IF(初期設定!$C$12="○",INT(ポイント計算!$W26*初期設定!$D$12),"")</f>
        <v/>
      </c>
      <c r="AB23" s="9" t="str">
        <f>IF(SUM($AA$4:$AA23)&gt;初期設定!$E$12,MAX(初期設定!$E$12-SUM($AA$4:AA22),0),$AA23)</f>
        <v/>
      </c>
      <c r="AC23" s="11"/>
      <c r="AD23" s="9" t="str">
        <f>IF(初期設定!$C$13="○",INT(ポイント計算!$W26*初期設定!$D$13),"")</f>
        <v/>
      </c>
      <c r="AE23" s="9" t="str">
        <f>IF(SUM($AD$4:$AD23)&gt;初期設定!$E$13,MAX(初期設定!$E$13-SUM($AD$4:AD22),0),$AD23)</f>
        <v/>
      </c>
      <c r="AF23" s="11"/>
      <c r="AG23" s="9" t="str">
        <f>IF(初期設定!$C$14="○",INT(ポイント計算!$W26*初期設定!$D$14),"")</f>
        <v/>
      </c>
      <c r="AH23" s="9" t="str">
        <f>IF(SUM($AG$4:$AG23)&gt;初期設定!$E$14,MAX(初期設定!$E$14-SUM($AG$4:AG22),0),$AG23)</f>
        <v/>
      </c>
      <c r="AI23" s="11"/>
      <c r="AJ23" s="9" t="str">
        <f>IF(初期設定!$C$15="○",INT(ポイント計算!$W26*初期設定!$D$15),"")</f>
        <v/>
      </c>
      <c r="AK23" s="9" t="str">
        <f>IF(SUM($AJ$4:$AJ23)&gt;初期設定!$E$15,MAX(初期設定!$E$15-SUM($AJ$4:AJ22),0),$AJ23)</f>
        <v/>
      </c>
      <c r="AL23" s="11"/>
      <c r="AM23" s="9" t="str">
        <f>IF(初期設定!$C$16="○",INT(ポイント計算!$W26*初期設定!$D$16),"")</f>
        <v/>
      </c>
      <c r="AN23" s="9" t="str">
        <f>IF(SUM($AM$4:$AM23)&gt;初期設定!$E$16,MAX(初期設定!$E$16-SUM($AM$4:AM22),0),$AM23)</f>
        <v/>
      </c>
      <c r="AO23" s="11"/>
      <c r="AP23" s="9" t="str">
        <f>IF(初期設定!$C$17="○",INT(ポイント計算!$W26*初期設定!$D$17),"")</f>
        <v/>
      </c>
      <c r="AQ23" s="9" t="str">
        <f>IF(SUM($AP$4:$AP23)&gt;初期設定!$E$17,MAX(初期設定!$E$17-SUM($AP$4:AP22),0),$AP23)</f>
        <v/>
      </c>
      <c r="AR23" s="11"/>
      <c r="AS23" s="9" t="str">
        <f>IF(初期設定!$C$18="○",INT(ポイント計算!$W26*初期設定!$D$18),"")</f>
        <v/>
      </c>
      <c r="AT23" s="9" t="str">
        <f>IF(SUM($AS$4:$AS23)&gt;初期設定!$E$18,MAX(初期設定!$E$18-SUM($AS$4:AS22),0),$AS23)</f>
        <v/>
      </c>
      <c r="AU23" s="11"/>
      <c r="AV23" s="9" t="str">
        <f>IF(初期設定!$C$19="○",INT(ポイント計算!$W26*初期設定!$D$19),"")</f>
        <v/>
      </c>
      <c r="AW23" s="9" t="str">
        <f>IF(SUM($AV$4:$AV23)&gt;初期設定!$E$19,MAX(初期設定!$E$19-SUM($AV$4:AV22),0),$AV23)</f>
        <v/>
      </c>
      <c r="AX23" s="11"/>
      <c r="AY23" s="9" t="str">
        <f>IF(初期設定!$C$20="○",INT(ポイント計算!$W26*初期設定!$D$20),"")</f>
        <v/>
      </c>
      <c r="AZ23" s="9" t="str">
        <f>IF(SUM($AY$4:$AY23)&gt;初期設定!$E$20,MAX(初期設定!$E$20-SUM($AY$4:AY22),0),$AY23)</f>
        <v/>
      </c>
      <c r="BA23" s="11"/>
      <c r="BB23" s="9" t="str">
        <f>IF(初期設定!$C$21="○",INT(ポイント計算!$W26*初期設定!$D$21),"")</f>
        <v/>
      </c>
      <c r="BC23" s="9" t="str">
        <f>IF(SUM($BB$4:$BB23)&gt;初期設定!$E$21,MAX(初期設定!$E$21-SUM($BB$4:BB22),0),$BB23)</f>
        <v/>
      </c>
      <c r="BD23" s="11"/>
    </row>
    <row r="24" spans="1:56">
      <c r="A24">
        <v>21</v>
      </c>
      <c r="B24" s="9">
        <f>ポイント計算!B27</f>
        <v>0</v>
      </c>
      <c r="C24" s="9">
        <f>ポイント計算!E27</f>
        <v>0</v>
      </c>
      <c r="E24" s="9">
        <f>IF(ポイント計算!G27=1,INT(ポイント計算!W27*初期設定!$D$24),0)</f>
        <v>0</v>
      </c>
      <c r="F24" s="9">
        <f>IF(SUM($E$4:$E24)&gt;初期設定!$E$24,MAX(初期設定!$E$24-SUM(E$4:$E23),0),$E24)</f>
        <v>0</v>
      </c>
      <c r="G24" s="11"/>
      <c r="H24" s="9">
        <f>IF(ポイント計算!I27=1,INT(INT(ポイント計算!$E27*1/100)*(初期設定!$D$25-1)),0)</f>
        <v>0</v>
      </c>
      <c r="I24" s="9">
        <f>IF(SUM($H$4:$H24)&gt;初期設定!$E$25,MAX(初期設定!$E$25-SUM(H$4:$H23),0),$H24)</f>
        <v>0</v>
      </c>
      <c r="J24" s="11">
        <f>I24+INT(ポイント計算!E27*1/100)</f>
        <v>0</v>
      </c>
      <c r="K24" s="11"/>
      <c r="L24" s="9">
        <f>IF(ポイント計算!I27=1,IF(初期設定!$C$26="○",INT(INT(ポイント計算!$E27*1/100)*初期設定!$D$26),""),0)</f>
        <v>0</v>
      </c>
      <c r="M24" s="9">
        <f>IF(SUM($L$4:$L24)&gt;初期設定!$E$26,MAX(初期設定!$E$26-SUM($L$4:L23),0),$L24)</f>
        <v>0</v>
      </c>
      <c r="N24" s="11"/>
      <c r="O24" s="9">
        <f>IF(ポイント計算!I27=1,IF(初期設定!$C$27="○",INT(INT(ポイント計算!$E27*1/100)*初期設定!$D$27),""),0)</f>
        <v>0</v>
      </c>
      <c r="P24" s="9">
        <f>IF(SUM($O$4:$O24)&gt;初期設定!$E$27,MAX(初期設定!$E$27-SUM($O$4:O23),0),$O24)</f>
        <v>0</v>
      </c>
      <c r="Q24" s="11"/>
      <c r="R24" s="9">
        <f>IF(初期設定!$C$9="○",INT(ポイント計算!W27*初期設定!$D$9),"")</f>
        <v>0</v>
      </c>
      <c r="S24" s="9">
        <f>IF(SUM($R$4:$R24)&gt;初期設定!$E$9,MAX(初期設定!$E$9-SUM($R$4:R23),0),$R24)</f>
        <v>0</v>
      </c>
      <c r="T24" s="11"/>
      <c r="U24" s="9" t="str">
        <f>IF(初期設定!$C$10="○",INT(ポイント計算!$W27*初期設定!$D$10),"")</f>
        <v/>
      </c>
      <c r="V24" s="9" t="str">
        <f>IF(SUM($U$4:$U24)&gt;初期設定!$E$10,MAX(初期設定!$E$10-SUM($U$4:U23),0),$U24)</f>
        <v/>
      </c>
      <c r="W24" s="11"/>
      <c r="X24" s="9">
        <f>IF(初期設定!$C$11="○",INT(ポイント計算!$W27*初期設定!$D$11),"")</f>
        <v>0</v>
      </c>
      <c r="Y24" s="9">
        <f>IF(SUM($X$4:$X24)&gt;初期設定!$E$11,MAX(初期設定!$E$11-SUM($X$4:X23),0),$X24)</f>
        <v>0</v>
      </c>
      <c r="Z24" s="11"/>
      <c r="AA24" s="9" t="str">
        <f>IF(初期設定!$C$12="○",INT(ポイント計算!$W27*初期設定!$D$12),"")</f>
        <v/>
      </c>
      <c r="AB24" s="9" t="str">
        <f>IF(SUM($AA$4:$AA24)&gt;初期設定!$E$12,MAX(初期設定!$E$12-SUM($AA$4:AA23),0),$AA24)</f>
        <v/>
      </c>
      <c r="AC24" s="11"/>
      <c r="AD24" s="9" t="str">
        <f>IF(初期設定!$C$13="○",INT(ポイント計算!$W27*初期設定!$D$13),"")</f>
        <v/>
      </c>
      <c r="AE24" s="9" t="str">
        <f>IF(SUM($AD$4:$AD24)&gt;初期設定!$E$13,MAX(初期設定!$E$13-SUM($AD$4:AD23),0),$AD24)</f>
        <v/>
      </c>
      <c r="AF24" s="11"/>
      <c r="AG24" s="9" t="str">
        <f>IF(初期設定!$C$14="○",INT(ポイント計算!$W27*初期設定!$D$14),"")</f>
        <v/>
      </c>
      <c r="AH24" s="9" t="str">
        <f>IF(SUM($AG$4:$AG24)&gt;初期設定!$E$14,MAX(初期設定!$E$14-SUM($AG$4:AG23),0),$AG24)</f>
        <v/>
      </c>
      <c r="AI24" s="11"/>
      <c r="AJ24" s="9" t="str">
        <f>IF(初期設定!$C$15="○",INT(ポイント計算!$W27*初期設定!$D$15),"")</f>
        <v/>
      </c>
      <c r="AK24" s="9" t="str">
        <f>IF(SUM($AJ$4:$AJ24)&gt;初期設定!$E$15,MAX(初期設定!$E$15-SUM($AJ$4:AJ23),0),$AJ24)</f>
        <v/>
      </c>
      <c r="AL24" s="11"/>
      <c r="AM24" s="9" t="str">
        <f>IF(初期設定!$C$16="○",INT(ポイント計算!$W27*初期設定!$D$16),"")</f>
        <v/>
      </c>
      <c r="AN24" s="9" t="str">
        <f>IF(SUM($AM$4:$AM24)&gt;初期設定!$E$16,MAX(初期設定!$E$16-SUM($AM$4:AM23),0),$AM24)</f>
        <v/>
      </c>
      <c r="AO24" s="11"/>
      <c r="AP24" s="9" t="str">
        <f>IF(初期設定!$C$17="○",INT(ポイント計算!$W27*初期設定!$D$17),"")</f>
        <v/>
      </c>
      <c r="AQ24" s="9" t="str">
        <f>IF(SUM($AP$4:$AP24)&gt;初期設定!$E$17,MAX(初期設定!$E$17-SUM($AP$4:AP23),0),$AP24)</f>
        <v/>
      </c>
      <c r="AR24" s="11"/>
      <c r="AS24" s="9" t="str">
        <f>IF(初期設定!$C$18="○",INT(ポイント計算!$W27*初期設定!$D$18),"")</f>
        <v/>
      </c>
      <c r="AT24" s="9" t="str">
        <f>IF(SUM($AS$4:$AS24)&gt;初期設定!$E$18,MAX(初期設定!$E$18-SUM($AS$4:AS23),0),$AS24)</f>
        <v/>
      </c>
      <c r="AU24" s="11"/>
      <c r="AV24" s="9" t="str">
        <f>IF(初期設定!$C$19="○",INT(ポイント計算!$W27*初期設定!$D$19),"")</f>
        <v/>
      </c>
      <c r="AW24" s="9" t="str">
        <f>IF(SUM($AV$4:$AV24)&gt;初期設定!$E$19,MAX(初期設定!$E$19-SUM($AV$4:AV23),0),$AV24)</f>
        <v/>
      </c>
      <c r="AX24" s="11"/>
      <c r="AY24" s="9" t="str">
        <f>IF(初期設定!$C$20="○",INT(ポイント計算!$W27*初期設定!$D$20),"")</f>
        <v/>
      </c>
      <c r="AZ24" s="9" t="str">
        <f>IF(SUM($AY$4:$AY24)&gt;初期設定!$E$20,MAX(初期設定!$E$20-SUM($AY$4:AY23),0),$AY24)</f>
        <v/>
      </c>
      <c r="BA24" s="11"/>
      <c r="BB24" s="9" t="str">
        <f>IF(初期設定!$C$21="○",INT(ポイント計算!$W27*初期設定!$D$21),"")</f>
        <v/>
      </c>
      <c r="BC24" s="9" t="str">
        <f>IF(SUM($BB$4:$BB24)&gt;初期設定!$E$21,MAX(初期設定!$E$21-SUM($BB$4:BB23),0),$BB24)</f>
        <v/>
      </c>
      <c r="BD24" s="11"/>
    </row>
    <row r="25" spans="1:56">
      <c r="A25">
        <v>22</v>
      </c>
      <c r="B25" s="9">
        <f>ポイント計算!B28</f>
        <v>0</v>
      </c>
      <c r="C25" s="9">
        <f>ポイント計算!E28</f>
        <v>0</v>
      </c>
      <c r="E25" s="9">
        <f>IF(ポイント計算!G28=1,INT(ポイント計算!W28*初期設定!$D$24),0)</f>
        <v>0</v>
      </c>
      <c r="F25" s="9">
        <f>IF(SUM($E$4:$E25)&gt;初期設定!$E$24,MAX(初期設定!$E$24-SUM(E$4:$E24),0),$E25)</f>
        <v>0</v>
      </c>
      <c r="G25" s="11"/>
      <c r="H25" s="9">
        <f>IF(ポイント計算!I28=1,INT(INT(ポイント計算!$E28*1/100)*(初期設定!$D$25-1)),0)</f>
        <v>0</v>
      </c>
      <c r="I25" s="9">
        <f>IF(SUM($H$4:$H25)&gt;初期設定!$E$25,MAX(初期設定!$E$25-SUM(H$4:$H24),0),$H25)</f>
        <v>0</v>
      </c>
      <c r="J25" s="11">
        <f>I25+INT(ポイント計算!E28*1/100)</f>
        <v>0</v>
      </c>
      <c r="K25" s="11"/>
      <c r="L25" s="9">
        <f>IF(ポイント計算!I28=1,IF(初期設定!$C$26="○",INT(INT(ポイント計算!$E28*1/100)*初期設定!$D$26),""),0)</f>
        <v>0</v>
      </c>
      <c r="M25" s="9">
        <f>IF(SUM($L$4:$L25)&gt;初期設定!$E$26,MAX(初期設定!$E$26-SUM($L$4:L24),0),$L25)</f>
        <v>0</v>
      </c>
      <c r="N25" s="11"/>
      <c r="O25" s="9">
        <f>IF(ポイント計算!I28=1,IF(初期設定!$C$27="○",INT(INT(ポイント計算!$E28*1/100)*初期設定!$D$27),""),0)</f>
        <v>0</v>
      </c>
      <c r="P25" s="9">
        <f>IF(SUM($O$4:$O25)&gt;初期設定!$E$27,MAX(初期設定!$E$27-SUM($O$4:O24),0),$O25)</f>
        <v>0</v>
      </c>
      <c r="Q25" s="11"/>
      <c r="R25" s="9">
        <f>IF(初期設定!$C$9="○",INT(ポイント計算!W28*初期設定!$D$9),"")</f>
        <v>0</v>
      </c>
      <c r="S25" s="9">
        <f>IF(SUM($R$4:$R25)&gt;初期設定!$E$9,MAX(初期設定!$E$9-SUM($R$4:R24),0),$R25)</f>
        <v>0</v>
      </c>
      <c r="T25" s="11"/>
      <c r="U25" s="9" t="str">
        <f>IF(初期設定!$C$10="○",INT(ポイント計算!$W28*初期設定!$D$10),"")</f>
        <v/>
      </c>
      <c r="V25" s="9" t="str">
        <f>IF(SUM($U$4:$U25)&gt;初期設定!$E$10,MAX(初期設定!$E$10-SUM($U$4:U24),0),$U25)</f>
        <v/>
      </c>
      <c r="W25" s="11"/>
      <c r="X25" s="9">
        <f>IF(初期設定!$C$11="○",INT(ポイント計算!$W28*初期設定!$D$11),"")</f>
        <v>0</v>
      </c>
      <c r="Y25" s="9">
        <f>IF(SUM($X$4:$X25)&gt;初期設定!$E$11,MAX(初期設定!$E$11-SUM($X$4:X24),0),$X25)</f>
        <v>0</v>
      </c>
      <c r="Z25" s="11"/>
      <c r="AA25" s="9" t="str">
        <f>IF(初期設定!$C$12="○",INT(ポイント計算!$W28*初期設定!$D$12),"")</f>
        <v/>
      </c>
      <c r="AB25" s="9" t="str">
        <f>IF(SUM($AA$4:$AA25)&gt;初期設定!$E$12,MAX(初期設定!$E$12-SUM($AA$4:AA24),0),$AA25)</f>
        <v/>
      </c>
      <c r="AC25" s="11"/>
      <c r="AD25" s="9" t="str">
        <f>IF(初期設定!$C$13="○",INT(ポイント計算!$W28*初期設定!$D$13),"")</f>
        <v/>
      </c>
      <c r="AE25" s="9" t="str">
        <f>IF(SUM($AD$4:$AD25)&gt;初期設定!$E$13,MAX(初期設定!$E$13-SUM($AD$4:AD24),0),$AD25)</f>
        <v/>
      </c>
      <c r="AF25" s="11"/>
      <c r="AG25" s="9" t="str">
        <f>IF(初期設定!$C$14="○",INT(ポイント計算!$W28*初期設定!$D$14),"")</f>
        <v/>
      </c>
      <c r="AH25" s="9" t="str">
        <f>IF(SUM($AG$4:$AG25)&gt;初期設定!$E$14,MAX(初期設定!$E$14-SUM($AG$4:AG24),0),$AG25)</f>
        <v/>
      </c>
      <c r="AI25" s="11"/>
      <c r="AJ25" s="9" t="str">
        <f>IF(初期設定!$C$15="○",INT(ポイント計算!$W28*初期設定!$D$15),"")</f>
        <v/>
      </c>
      <c r="AK25" s="9" t="str">
        <f>IF(SUM($AJ$4:$AJ25)&gt;初期設定!$E$15,MAX(初期設定!$E$15-SUM($AJ$4:AJ24),0),$AJ25)</f>
        <v/>
      </c>
      <c r="AL25" s="11"/>
      <c r="AM25" s="9" t="str">
        <f>IF(初期設定!$C$16="○",INT(ポイント計算!$W28*初期設定!$D$16),"")</f>
        <v/>
      </c>
      <c r="AN25" s="9" t="str">
        <f>IF(SUM($AM$4:$AM25)&gt;初期設定!$E$16,MAX(初期設定!$E$16-SUM($AM$4:AM24),0),$AM25)</f>
        <v/>
      </c>
      <c r="AO25" s="11"/>
      <c r="AP25" s="9" t="str">
        <f>IF(初期設定!$C$17="○",INT(ポイント計算!$W28*初期設定!$D$17),"")</f>
        <v/>
      </c>
      <c r="AQ25" s="9" t="str">
        <f>IF(SUM($AP$4:$AP25)&gt;初期設定!$E$17,MAX(初期設定!$E$17-SUM($AP$4:AP24),0),$AP25)</f>
        <v/>
      </c>
      <c r="AR25" s="11"/>
      <c r="AS25" s="9" t="str">
        <f>IF(初期設定!$C$18="○",INT(ポイント計算!$W28*初期設定!$D$18),"")</f>
        <v/>
      </c>
      <c r="AT25" s="9" t="str">
        <f>IF(SUM($AS$4:$AS25)&gt;初期設定!$E$18,MAX(初期設定!$E$18-SUM($AS$4:AS24),0),$AS25)</f>
        <v/>
      </c>
      <c r="AU25" s="11"/>
      <c r="AV25" s="9" t="str">
        <f>IF(初期設定!$C$19="○",INT(ポイント計算!$W28*初期設定!$D$19),"")</f>
        <v/>
      </c>
      <c r="AW25" s="9" t="str">
        <f>IF(SUM($AV$4:$AV25)&gt;初期設定!$E$19,MAX(初期設定!$E$19-SUM($AV$4:AV24),0),$AV25)</f>
        <v/>
      </c>
      <c r="AX25" s="11"/>
      <c r="AY25" s="9" t="str">
        <f>IF(初期設定!$C$20="○",INT(ポイント計算!$W28*初期設定!$D$20),"")</f>
        <v/>
      </c>
      <c r="AZ25" s="9" t="str">
        <f>IF(SUM($AY$4:$AY25)&gt;初期設定!$E$20,MAX(初期設定!$E$20-SUM($AY$4:AY24),0),$AY25)</f>
        <v/>
      </c>
      <c r="BA25" s="11"/>
      <c r="BB25" s="9" t="str">
        <f>IF(初期設定!$C$21="○",INT(ポイント計算!$W28*初期設定!$D$21),"")</f>
        <v/>
      </c>
      <c r="BC25" s="9" t="str">
        <f>IF(SUM($BB$4:$BB25)&gt;初期設定!$E$21,MAX(初期設定!$E$21-SUM($BB$4:BB24),0),$BB25)</f>
        <v/>
      </c>
      <c r="BD25" s="11"/>
    </row>
    <row r="26" spans="1:56">
      <c r="A26">
        <v>23</v>
      </c>
      <c r="B26" s="9">
        <f>ポイント計算!B29</f>
        <v>0</v>
      </c>
      <c r="C26" s="9">
        <f>ポイント計算!E29</f>
        <v>0</v>
      </c>
      <c r="E26" s="9">
        <f>IF(ポイント計算!G29=1,INT(ポイント計算!W29*初期設定!$D$24),0)</f>
        <v>0</v>
      </c>
      <c r="F26" s="9">
        <f>IF(SUM($E$4:$E26)&gt;初期設定!$E$24,MAX(初期設定!$E$24-SUM(E$4:$E25),0),$E26)</f>
        <v>0</v>
      </c>
      <c r="G26" s="11"/>
      <c r="H26" s="9">
        <f>IF(ポイント計算!I29=1,INT(INT(ポイント計算!$E29*1/100)*(初期設定!$D$25-1)),0)</f>
        <v>0</v>
      </c>
      <c r="I26" s="9">
        <f>IF(SUM($H$4:$H26)&gt;初期設定!$E$25,MAX(初期設定!$E$25-SUM(H$4:$H25),0),$H26)</f>
        <v>0</v>
      </c>
      <c r="J26" s="11">
        <f>I26+INT(ポイント計算!E29*1/100)</f>
        <v>0</v>
      </c>
      <c r="K26" s="11"/>
      <c r="L26" s="9">
        <f>IF(ポイント計算!I29=1,IF(初期設定!$C$26="○",INT(INT(ポイント計算!$E29*1/100)*初期設定!$D$26),""),0)</f>
        <v>0</v>
      </c>
      <c r="M26" s="9">
        <f>IF(SUM($L$4:$L26)&gt;初期設定!$E$26,MAX(初期設定!$E$26-SUM($L$4:L25),0),$L26)</f>
        <v>0</v>
      </c>
      <c r="N26" s="11"/>
      <c r="O26" s="9">
        <f>IF(ポイント計算!I29=1,IF(初期設定!$C$27="○",INT(INT(ポイント計算!$E29*1/100)*初期設定!$D$27),""),0)</f>
        <v>0</v>
      </c>
      <c r="P26" s="9">
        <f>IF(SUM($O$4:$O26)&gt;初期設定!$E$27,MAX(初期設定!$E$27-SUM($O$4:O25),0),$O26)</f>
        <v>0</v>
      </c>
      <c r="Q26" s="11"/>
      <c r="R26" s="9">
        <f>IF(初期設定!$C$9="○",INT(ポイント計算!W29*初期設定!$D$9),"")</f>
        <v>0</v>
      </c>
      <c r="S26" s="9">
        <f>IF(SUM($R$4:$R26)&gt;初期設定!$E$9,MAX(初期設定!$E$9-SUM($R$4:R25),0),$R26)</f>
        <v>0</v>
      </c>
      <c r="T26" s="11"/>
      <c r="U26" s="9" t="str">
        <f>IF(初期設定!$C$10="○",INT(ポイント計算!$W29*初期設定!$D$10),"")</f>
        <v/>
      </c>
      <c r="V26" s="9" t="str">
        <f>IF(SUM($U$4:$U26)&gt;初期設定!$E$10,MAX(初期設定!$E$10-SUM($U$4:U25),0),$U26)</f>
        <v/>
      </c>
      <c r="W26" s="11"/>
      <c r="X26" s="9">
        <f>IF(初期設定!$C$11="○",INT(ポイント計算!$W29*初期設定!$D$11),"")</f>
        <v>0</v>
      </c>
      <c r="Y26" s="9">
        <f>IF(SUM($X$4:$X26)&gt;初期設定!$E$11,MAX(初期設定!$E$11-SUM($X$4:X25),0),$X26)</f>
        <v>0</v>
      </c>
      <c r="Z26" s="11"/>
      <c r="AA26" s="9" t="str">
        <f>IF(初期設定!$C$12="○",INT(ポイント計算!$W29*初期設定!$D$12),"")</f>
        <v/>
      </c>
      <c r="AB26" s="9" t="str">
        <f>IF(SUM($AA$4:$AA26)&gt;初期設定!$E$12,MAX(初期設定!$E$12-SUM($AA$4:AA25),0),$AA26)</f>
        <v/>
      </c>
      <c r="AC26" s="11"/>
      <c r="AD26" s="9" t="str">
        <f>IF(初期設定!$C$13="○",INT(ポイント計算!$W29*初期設定!$D$13),"")</f>
        <v/>
      </c>
      <c r="AE26" s="9" t="str">
        <f>IF(SUM($AD$4:$AD26)&gt;初期設定!$E$13,MAX(初期設定!$E$13-SUM($AD$4:AD25),0),$AD26)</f>
        <v/>
      </c>
      <c r="AF26" s="11"/>
      <c r="AG26" s="9" t="str">
        <f>IF(初期設定!$C$14="○",INT(ポイント計算!$W29*初期設定!$D$14),"")</f>
        <v/>
      </c>
      <c r="AH26" s="9" t="str">
        <f>IF(SUM($AG$4:$AG26)&gt;初期設定!$E$14,MAX(初期設定!$E$14-SUM($AG$4:AG25),0),$AG26)</f>
        <v/>
      </c>
      <c r="AI26" s="11"/>
      <c r="AJ26" s="9" t="str">
        <f>IF(初期設定!$C$15="○",INT(ポイント計算!$W29*初期設定!$D$15),"")</f>
        <v/>
      </c>
      <c r="AK26" s="9" t="str">
        <f>IF(SUM($AJ$4:$AJ26)&gt;初期設定!$E$15,MAX(初期設定!$E$15-SUM($AJ$4:AJ25),0),$AJ26)</f>
        <v/>
      </c>
      <c r="AL26" s="11"/>
      <c r="AM26" s="9" t="str">
        <f>IF(初期設定!$C$16="○",INT(ポイント計算!$W29*初期設定!$D$16),"")</f>
        <v/>
      </c>
      <c r="AN26" s="9" t="str">
        <f>IF(SUM($AM$4:$AM26)&gt;初期設定!$E$16,MAX(初期設定!$E$16-SUM($AM$4:AM25),0),$AM26)</f>
        <v/>
      </c>
      <c r="AO26" s="11"/>
      <c r="AP26" s="9" t="str">
        <f>IF(初期設定!$C$17="○",INT(ポイント計算!$W29*初期設定!$D$17),"")</f>
        <v/>
      </c>
      <c r="AQ26" s="9" t="str">
        <f>IF(SUM($AP$4:$AP26)&gt;初期設定!$E$17,MAX(初期設定!$E$17-SUM($AP$4:AP25),0),$AP26)</f>
        <v/>
      </c>
      <c r="AR26" s="11"/>
      <c r="AS26" s="9" t="str">
        <f>IF(初期設定!$C$18="○",INT(ポイント計算!$W29*初期設定!$D$18),"")</f>
        <v/>
      </c>
      <c r="AT26" s="9" t="str">
        <f>IF(SUM($AS$4:$AS26)&gt;初期設定!$E$18,MAX(初期設定!$E$18-SUM($AS$4:AS25),0),$AS26)</f>
        <v/>
      </c>
      <c r="AU26" s="11"/>
      <c r="AV26" s="9" t="str">
        <f>IF(初期設定!$C$19="○",INT(ポイント計算!$W29*初期設定!$D$19),"")</f>
        <v/>
      </c>
      <c r="AW26" s="9" t="str">
        <f>IF(SUM($AV$4:$AV26)&gt;初期設定!$E$19,MAX(初期設定!$E$19-SUM($AV$4:AV25),0),$AV26)</f>
        <v/>
      </c>
      <c r="AX26" s="11"/>
      <c r="AY26" s="9" t="str">
        <f>IF(初期設定!$C$20="○",INT(ポイント計算!$W29*初期設定!$D$20),"")</f>
        <v/>
      </c>
      <c r="AZ26" s="9" t="str">
        <f>IF(SUM($AY$4:$AY26)&gt;初期設定!$E$20,MAX(初期設定!$E$20-SUM($AY$4:AY25),0),$AY26)</f>
        <v/>
      </c>
      <c r="BA26" s="11"/>
      <c r="BB26" s="9" t="str">
        <f>IF(初期設定!$C$21="○",INT(ポイント計算!$W29*初期設定!$D$21),"")</f>
        <v/>
      </c>
      <c r="BC26" s="9" t="str">
        <f>IF(SUM($BB$4:$BB26)&gt;初期設定!$E$21,MAX(初期設定!$E$21-SUM($BB$4:BB25),0),$BB26)</f>
        <v/>
      </c>
      <c r="BD26" s="11"/>
    </row>
    <row r="27" spans="1:56">
      <c r="A27">
        <v>24</v>
      </c>
      <c r="B27" s="9">
        <f>ポイント計算!B30</f>
        <v>0</v>
      </c>
      <c r="C27" s="9">
        <f>ポイント計算!E30</f>
        <v>0</v>
      </c>
      <c r="E27" s="9">
        <f>IF(ポイント計算!G30=1,INT(ポイント計算!W30*初期設定!$D$24),0)</f>
        <v>0</v>
      </c>
      <c r="F27" s="9">
        <f>IF(SUM($E$4:$E27)&gt;初期設定!$E$24,MAX(初期設定!$E$24-SUM(E$4:$E26),0),$E27)</f>
        <v>0</v>
      </c>
      <c r="G27" s="11"/>
      <c r="H27" s="9">
        <f>IF(ポイント計算!I30=1,INT(INT(ポイント計算!$E30*1/100)*(初期設定!$D$25-1)),0)</f>
        <v>0</v>
      </c>
      <c r="I27" s="9">
        <f>IF(SUM($H$4:$H27)&gt;初期設定!$E$25,MAX(初期設定!$E$25-SUM(H$4:$H26),0),$H27)</f>
        <v>0</v>
      </c>
      <c r="J27" s="11">
        <f>I27+INT(ポイント計算!E30*1/100)</f>
        <v>0</v>
      </c>
      <c r="K27" s="11"/>
      <c r="L27" s="9">
        <f>IF(ポイント計算!I30=1,IF(初期設定!$C$26="○",INT(INT(ポイント計算!$E30*1/100)*初期設定!$D$26),""),0)</f>
        <v>0</v>
      </c>
      <c r="M27" s="9">
        <f>IF(SUM($L$4:$L27)&gt;初期設定!$E$26,MAX(初期設定!$E$26-SUM($L$4:L26),0),$L27)</f>
        <v>0</v>
      </c>
      <c r="N27" s="11"/>
      <c r="O27" s="9">
        <f>IF(ポイント計算!I30=1,IF(初期設定!$C$27="○",INT(INT(ポイント計算!$E30*1/100)*初期設定!$D$27),""),0)</f>
        <v>0</v>
      </c>
      <c r="P27" s="9">
        <f>IF(SUM($O$4:$O27)&gt;初期設定!$E$27,MAX(初期設定!$E$27-SUM($O$4:O26),0),$O27)</f>
        <v>0</v>
      </c>
      <c r="Q27" s="11"/>
      <c r="R27" s="9">
        <f>IF(初期設定!$C$9="○",INT(ポイント計算!W30*初期設定!$D$9),"")</f>
        <v>0</v>
      </c>
      <c r="S27" s="9">
        <f>IF(SUM($R$4:$R27)&gt;初期設定!$E$9,MAX(初期設定!$E$9-SUM($R$4:R26),0),$R27)</f>
        <v>0</v>
      </c>
      <c r="T27" s="11"/>
      <c r="U27" s="9" t="str">
        <f>IF(初期設定!$C$10="○",INT(ポイント計算!$W30*初期設定!$D$10),"")</f>
        <v/>
      </c>
      <c r="V27" s="9" t="str">
        <f>IF(SUM($U$4:$U27)&gt;初期設定!$E$10,MAX(初期設定!$E$10-SUM($U$4:U26),0),$U27)</f>
        <v/>
      </c>
      <c r="W27" s="11"/>
      <c r="X27" s="9">
        <f>IF(初期設定!$C$11="○",INT(ポイント計算!$W30*初期設定!$D$11),"")</f>
        <v>0</v>
      </c>
      <c r="Y27" s="9">
        <f>IF(SUM($X$4:$X27)&gt;初期設定!$E$11,MAX(初期設定!$E$11-SUM($X$4:X26),0),$X27)</f>
        <v>0</v>
      </c>
      <c r="Z27" s="11"/>
      <c r="AA27" s="9" t="str">
        <f>IF(初期設定!$C$12="○",INT(ポイント計算!$W30*初期設定!$D$12),"")</f>
        <v/>
      </c>
      <c r="AB27" s="9" t="str">
        <f>IF(SUM($AA$4:$AA27)&gt;初期設定!$E$12,MAX(初期設定!$E$12-SUM($AA$4:AA26),0),$AA27)</f>
        <v/>
      </c>
      <c r="AC27" s="11"/>
      <c r="AD27" s="9" t="str">
        <f>IF(初期設定!$C$13="○",INT(ポイント計算!$W30*初期設定!$D$13),"")</f>
        <v/>
      </c>
      <c r="AE27" s="9" t="str">
        <f>IF(SUM($AD$4:$AD27)&gt;初期設定!$E$13,MAX(初期設定!$E$13-SUM($AD$4:AD26),0),$AD27)</f>
        <v/>
      </c>
      <c r="AF27" s="11"/>
      <c r="AG27" s="9" t="str">
        <f>IF(初期設定!$C$14="○",INT(ポイント計算!$W30*初期設定!$D$14),"")</f>
        <v/>
      </c>
      <c r="AH27" s="9" t="str">
        <f>IF(SUM($AG$4:$AG27)&gt;初期設定!$E$14,MAX(初期設定!$E$14-SUM($AG$4:AG26),0),$AG27)</f>
        <v/>
      </c>
      <c r="AI27" s="11"/>
      <c r="AJ27" s="9" t="str">
        <f>IF(初期設定!$C$15="○",INT(ポイント計算!$W30*初期設定!$D$15),"")</f>
        <v/>
      </c>
      <c r="AK27" s="9" t="str">
        <f>IF(SUM($AJ$4:$AJ27)&gt;初期設定!$E$15,MAX(初期設定!$E$15-SUM($AJ$4:AJ26),0),$AJ27)</f>
        <v/>
      </c>
      <c r="AL27" s="11"/>
      <c r="AM27" s="9" t="str">
        <f>IF(初期設定!$C$16="○",INT(ポイント計算!$W30*初期設定!$D$16),"")</f>
        <v/>
      </c>
      <c r="AN27" s="9" t="str">
        <f>IF(SUM($AM$4:$AM27)&gt;初期設定!$E$16,MAX(初期設定!$E$16-SUM($AM$4:AM26),0),$AM27)</f>
        <v/>
      </c>
      <c r="AO27" s="11"/>
      <c r="AP27" s="9" t="str">
        <f>IF(初期設定!$C$17="○",INT(ポイント計算!$W30*初期設定!$D$17),"")</f>
        <v/>
      </c>
      <c r="AQ27" s="9" t="str">
        <f>IF(SUM($AP$4:$AP27)&gt;初期設定!$E$17,MAX(初期設定!$E$17-SUM($AP$4:AP26),0),$AP27)</f>
        <v/>
      </c>
      <c r="AR27" s="11"/>
      <c r="AS27" s="9" t="str">
        <f>IF(初期設定!$C$18="○",INT(ポイント計算!$W30*初期設定!$D$18),"")</f>
        <v/>
      </c>
      <c r="AT27" s="9" t="str">
        <f>IF(SUM($AS$4:$AS27)&gt;初期設定!$E$18,MAX(初期設定!$E$18-SUM($AS$4:AS26),0),$AS27)</f>
        <v/>
      </c>
      <c r="AU27" s="11"/>
      <c r="AV27" s="9" t="str">
        <f>IF(初期設定!$C$19="○",INT(ポイント計算!$W30*初期設定!$D$19),"")</f>
        <v/>
      </c>
      <c r="AW27" s="9" t="str">
        <f>IF(SUM($AV$4:$AV27)&gt;初期設定!$E$19,MAX(初期設定!$E$19-SUM($AV$4:AV26),0),$AV27)</f>
        <v/>
      </c>
      <c r="AX27" s="11"/>
      <c r="AY27" s="9" t="str">
        <f>IF(初期設定!$C$20="○",INT(ポイント計算!$W30*初期設定!$D$20),"")</f>
        <v/>
      </c>
      <c r="AZ27" s="9" t="str">
        <f>IF(SUM($AY$4:$AY27)&gt;初期設定!$E$20,MAX(初期設定!$E$20-SUM($AY$4:AY26),0),$AY27)</f>
        <v/>
      </c>
      <c r="BA27" s="11"/>
      <c r="BB27" s="9" t="str">
        <f>IF(初期設定!$C$21="○",INT(ポイント計算!$W30*初期設定!$D$21),"")</f>
        <v/>
      </c>
      <c r="BC27" s="9" t="str">
        <f>IF(SUM($BB$4:$BB27)&gt;初期設定!$E$21,MAX(初期設定!$E$21-SUM($BB$4:BB26),0),$BB27)</f>
        <v/>
      </c>
      <c r="BD27" s="11"/>
    </row>
    <row r="28" spans="1:56">
      <c r="A28">
        <v>25</v>
      </c>
      <c r="B28" s="9">
        <f>ポイント計算!B31</f>
        <v>0</v>
      </c>
      <c r="C28" s="9">
        <f>ポイント計算!E31</f>
        <v>0</v>
      </c>
      <c r="E28" s="9">
        <f>IF(ポイント計算!G31=1,INT(ポイント計算!W31*初期設定!$D$24),0)</f>
        <v>0</v>
      </c>
      <c r="F28" s="9">
        <f>IF(SUM($E$4:$E28)&gt;初期設定!$E$24,MAX(初期設定!$E$24-SUM(E$4:$E27),0),$E28)</f>
        <v>0</v>
      </c>
      <c r="G28" s="11"/>
      <c r="H28" s="9">
        <f>IF(ポイント計算!I31=1,INT(INT(ポイント計算!$E31*1/100)*(初期設定!$D$25-1)),0)</f>
        <v>0</v>
      </c>
      <c r="I28" s="9">
        <f>IF(SUM($H$4:$H28)&gt;初期設定!$E$25,MAX(初期設定!$E$25-SUM(H$4:$H27),0),$H28)</f>
        <v>0</v>
      </c>
      <c r="J28" s="11">
        <f>I28+INT(ポイント計算!E31*1/100)</f>
        <v>0</v>
      </c>
      <c r="K28" s="11"/>
      <c r="L28" s="9">
        <f>IF(ポイント計算!I31=1,IF(初期設定!$C$26="○",INT(INT(ポイント計算!$E31*1/100)*初期設定!$D$26),""),0)</f>
        <v>0</v>
      </c>
      <c r="M28" s="9">
        <f>IF(SUM($L$4:$L28)&gt;初期設定!$E$26,MAX(初期設定!$E$26-SUM($L$4:L27),0),$L28)</f>
        <v>0</v>
      </c>
      <c r="N28" s="11"/>
      <c r="O28" s="9">
        <f>IF(ポイント計算!I31=1,IF(初期設定!$C$27="○",INT(INT(ポイント計算!$E31*1/100)*初期設定!$D$27),""),0)</f>
        <v>0</v>
      </c>
      <c r="P28" s="9">
        <f>IF(SUM($O$4:$O28)&gt;初期設定!$E$27,MAX(初期設定!$E$27-SUM($O$4:O27),0),$O28)</f>
        <v>0</v>
      </c>
      <c r="Q28" s="11"/>
      <c r="R28" s="9">
        <f>IF(初期設定!$C$9="○",INT(ポイント計算!W31*初期設定!$D$9),"")</f>
        <v>0</v>
      </c>
      <c r="S28" s="9">
        <f>IF(SUM($R$4:$R28)&gt;初期設定!$E$9,MAX(初期設定!$E$9-SUM($R$4:R27),0),$R28)</f>
        <v>0</v>
      </c>
      <c r="T28" s="11"/>
      <c r="U28" s="9" t="str">
        <f>IF(初期設定!$C$10="○",INT(ポイント計算!$W31*初期設定!$D$10),"")</f>
        <v/>
      </c>
      <c r="V28" s="9" t="str">
        <f>IF(SUM($U$4:$U28)&gt;初期設定!$E$10,MAX(初期設定!$E$10-SUM($U$4:U27),0),$U28)</f>
        <v/>
      </c>
      <c r="W28" s="11"/>
      <c r="X28" s="9">
        <f>IF(初期設定!$C$11="○",INT(ポイント計算!$W31*初期設定!$D$11),"")</f>
        <v>0</v>
      </c>
      <c r="Y28" s="9">
        <f>IF(SUM($X$4:$X28)&gt;初期設定!$E$11,MAX(初期設定!$E$11-SUM($X$4:X27),0),$X28)</f>
        <v>0</v>
      </c>
      <c r="Z28" s="11"/>
      <c r="AA28" s="9" t="str">
        <f>IF(初期設定!$C$12="○",INT(ポイント計算!$W31*初期設定!$D$12),"")</f>
        <v/>
      </c>
      <c r="AB28" s="9" t="str">
        <f>IF(SUM($AA$4:$AA28)&gt;初期設定!$E$12,MAX(初期設定!$E$12-SUM($AA$4:AA27),0),$AA28)</f>
        <v/>
      </c>
      <c r="AC28" s="11"/>
      <c r="AD28" s="9" t="str">
        <f>IF(初期設定!$C$13="○",INT(ポイント計算!$W31*初期設定!$D$13),"")</f>
        <v/>
      </c>
      <c r="AE28" s="9" t="str">
        <f>IF(SUM($AD$4:$AD28)&gt;初期設定!$E$13,MAX(初期設定!$E$13-SUM($AD$4:AD27),0),$AD28)</f>
        <v/>
      </c>
      <c r="AF28" s="11"/>
      <c r="AG28" s="9" t="str">
        <f>IF(初期設定!$C$14="○",INT(ポイント計算!$W31*初期設定!$D$14),"")</f>
        <v/>
      </c>
      <c r="AH28" s="9" t="str">
        <f>IF(SUM($AG$4:$AG28)&gt;初期設定!$E$14,MAX(初期設定!$E$14-SUM($AG$4:AG27),0),$AG28)</f>
        <v/>
      </c>
      <c r="AI28" s="11"/>
      <c r="AJ28" s="9" t="str">
        <f>IF(初期設定!$C$15="○",INT(ポイント計算!$W31*初期設定!$D$15),"")</f>
        <v/>
      </c>
      <c r="AK28" s="9" t="str">
        <f>IF(SUM($AJ$4:$AJ28)&gt;初期設定!$E$15,MAX(初期設定!$E$15-SUM($AJ$4:AJ27),0),$AJ28)</f>
        <v/>
      </c>
      <c r="AL28" s="11"/>
      <c r="AM28" s="9" t="str">
        <f>IF(初期設定!$C$16="○",INT(ポイント計算!$W31*初期設定!$D$16),"")</f>
        <v/>
      </c>
      <c r="AN28" s="9" t="str">
        <f>IF(SUM($AM$4:$AM28)&gt;初期設定!$E$16,MAX(初期設定!$E$16-SUM($AM$4:AM27),0),$AM28)</f>
        <v/>
      </c>
      <c r="AO28" s="11"/>
      <c r="AP28" s="9" t="str">
        <f>IF(初期設定!$C$17="○",INT(ポイント計算!$W31*初期設定!$D$17),"")</f>
        <v/>
      </c>
      <c r="AQ28" s="9" t="str">
        <f>IF(SUM($AP$4:$AP28)&gt;初期設定!$E$17,MAX(初期設定!$E$17-SUM($AP$4:AP27),0),$AP28)</f>
        <v/>
      </c>
      <c r="AR28" s="11"/>
      <c r="AS28" s="9" t="str">
        <f>IF(初期設定!$C$18="○",INT(ポイント計算!$W31*初期設定!$D$18),"")</f>
        <v/>
      </c>
      <c r="AT28" s="9" t="str">
        <f>IF(SUM($AS$4:$AS28)&gt;初期設定!$E$18,MAX(初期設定!$E$18-SUM($AS$4:AS27),0),$AS28)</f>
        <v/>
      </c>
      <c r="AU28" s="11"/>
      <c r="AV28" s="9" t="str">
        <f>IF(初期設定!$C$19="○",INT(ポイント計算!$W31*初期設定!$D$19),"")</f>
        <v/>
      </c>
      <c r="AW28" s="9" t="str">
        <f>IF(SUM($AV$4:$AV28)&gt;初期設定!$E$19,MAX(初期設定!$E$19-SUM($AV$4:AV27),0),$AV28)</f>
        <v/>
      </c>
      <c r="AX28" s="11"/>
      <c r="AY28" s="9" t="str">
        <f>IF(初期設定!$C$20="○",INT(ポイント計算!$W31*初期設定!$D$20),"")</f>
        <v/>
      </c>
      <c r="AZ28" s="9" t="str">
        <f>IF(SUM($AY$4:$AY28)&gt;初期設定!$E$20,MAX(初期設定!$E$20-SUM($AY$4:AY27),0),$AY28)</f>
        <v/>
      </c>
      <c r="BA28" s="11"/>
      <c r="BB28" s="9" t="str">
        <f>IF(初期設定!$C$21="○",INT(ポイント計算!$W31*初期設定!$D$21),"")</f>
        <v/>
      </c>
      <c r="BC28" s="9" t="str">
        <f>IF(SUM($BB$4:$BB28)&gt;初期設定!$E$21,MAX(初期設定!$E$21-SUM($BB$4:BB27),0),$BB28)</f>
        <v/>
      </c>
      <c r="BD28" s="11"/>
    </row>
    <row r="29" spans="1:56">
      <c r="A29">
        <v>26</v>
      </c>
      <c r="B29" s="9">
        <f>ポイント計算!B32</f>
        <v>0</v>
      </c>
      <c r="C29" s="9">
        <f>ポイント計算!E32</f>
        <v>0</v>
      </c>
      <c r="E29" s="9">
        <f>IF(ポイント計算!G32=1,INT(ポイント計算!W32*初期設定!$D$24),0)</f>
        <v>0</v>
      </c>
      <c r="F29" s="9">
        <f>IF(SUM($E$4:$E29)&gt;初期設定!$E$24,MAX(初期設定!$E$24-SUM(E$4:$E28),0),$E29)</f>
        <v>0</v>
      </c>
      <c r="G29" s="11"/>
      <c r="H29" s="9">
        <f>IF(ポイント計算!I32=1,INT(INT(ポイント計算!$E32*1/100)*(初期設定!$D$25-1)),0)</f>
        <v>0</v>
      </c>
      <c r="I29" s="9">
        <f>IF(SUM($H$4:$H29)&gt;初期設定!$E$25,MAX(初期設定!$E$25-SUM(H$4:$H28),0),$H29)</f>
        <v>0</v>
      </c>
      <c r="J29" s="11">
        <f>I29+INT(ポイント計算!E32*1/100)</f>
        <v>0</v>
      </c>
      <c r="K29" s="11"/>
      <c r="L29" s="9">
        <f>IF(ポイント計算!I32=1,IF(初期設定!$C$26="○",INT(INT(ポイント計算!$E32*1/100)*初期設定!$D$26),""),0)</f>
        <v>0</v>
      </c>
      <c r="M29" s="9">
        <f>IF(SUM($L$4:$L29)&gt;初期設定!$E$26,MAX(初期設定!$E$26-SUM($L$4:L28),0),$L29)</f>
        <v>0</v>
      </c>
      <c r="N29" s="11"/>
      <c r="O29" s="9">
        <f>IF(ポイント計算!I32=1,IF(初期設定!$C$27="○",INT(INT(ポイント計算!$E32*1/100)*初期設定!$D$27),""),0)</f>
        <v>0</v>
      </c>
      <c r="P29" s="9">
        <f>IF(SUM($O$4:$O29)&gt;初期設定!$E$27,MAX(初期設定!$E$27-SUM($O$4:O28),0),$O29)</f>
        <v>0</v>
      </c>
      <c r="Q29" s="11"/>
      <c r="R29" s="9">
        <f>IF(初期設定!$C$9="○",INT(ポイント計算!W32*初期設定!$D$9),"")</f>
        <v>0</v>
      </c>
      <c r="S29" s="9">
        <f>IF(SUM($R$4:$R29)&gt;初期設定!$E$9,MAX(初期設定!$E$9-SUM($R$4:R28),0),$R29)</f>
        <v>0</v>
      </c>
      <c r="T29" s="11"/>
      <c r="U29" s="9" t="str">
        <f>IF(初期設定!$C$10="○",INT(ポイント計算!$W32*初期設定!$D$10),"")</f>
        <v/>
      </c>
      <c r="V29" s="9" t="str">
        <f>IF(SUM($U$4:$U29)&gt;初期設定!$E$10,MAX(初期設定!$E$10-SUM($U$4:U28),0),$U29)</f>
        <v/>
      </c>
      <c r="W29" s="11"/>
      <c r="X29" s="9">
        <f>IF(初期設定!$C$11="○",INT(ポイント計算!$W32*初期設定!$D$11),"")</f>
        <v>0</v>
      </c>
      <c r="Y29" s="9">
        <f>IF(SUM($X$4:$X29)&gt;初期設定!$E$11,MAX(初期設定!$E$11-SUM($X$4:X28),0),$X29)</f>
        <v>0</v>
      </c>
      <c r="Z29" s="11"/>
      <c r="AA29" s="9" t="str">
        <f>IF(初期設定!$C$12="○",INT(ポイント計算!$W32*初期設定!$D$12),"")</f>
        <v/>
      </c>
      <c r="AB29" s="9" t="str">
        <f>IF(SUM($AA$4:$AA29)&gt;初期設定!$E$12,MAX(初期設定!$E$12-SUM($AA$4:AA28),0),$AA29)</f>
        <v/>
      </c>
      <c r="AC29" s="11"/>
      <c r="AD29" s="9" t="str">
        <f>IF(初期設定!$C$13="○",INT(ポイント計算!$W32*初期設定!$D$13),"")</f>
        <v/>
      </c>
      <c r="AE29" s="9" t="str">
        <f>IF(SUM($AD$4:$AD29)&gt;初期設定!$E$13,MAX(初期設定!$E$13-SUM($AD$4:AD28),0),$AD29)</f>
        <v/>
      </c>
      <c r="AF29" s="11"/>
      <c r="AG29" s="9" t="str">
        <f>IF(初期設定!$C$14="○",INT(ポイント計算!$W32*初期設定!$D$14),"")</f>
        <v/>
      </c>
      <c r="AH29" s="9" t="str">
        <f>IF(SUM($AG$4:$AG29)&gt;初期設定!$E$14,MAX(初期設定!$E$14-SUM($AG$4:AG28),0),$AG29)</f>
        <v/>
      </c>
      <c r="AI29" s="11"/>
      <c r="AJ29" s="9" t="str">
        <f>IF(初期設定!$C$15="○",INT(ポイント計算!$W32*初期設定!$D$15),"")</f>
        <v/>
      </c>
      <c r="AK29" s="9" t="str">
        <f>IF(SUM($AJ$4:$AJ29)&gt;初期設定!$E$15,MAX(初期設定!$E$15-SUM($AJ$4:AJ28),0),$AJ29)</f>
        <v/>
      </c>
      <c r="AL29" s="11"/>
      <c r="AM29" s="9" t="str">
        <f>IF(初期設定!$C$16="○",INT(ポイント計算!$W32*初期設定!$D$16),"")</f>
        <v/>
      </c>
      <c r="AN29" s="9" t="str">
        <f>IF(SUM($AM$4:$AM29)&gt;初期設定!$E$16,MAX(初期設定!$E$16-SUM($AM$4:AM28),0),$AM29)</f>
        <v/>
      </c>
      <c r="AO29" s="11"/>
      <c r="AP29" s="9" t="str">
        <f>IF(初期設定!$C$17="○",INT(ポイント計算!$W32*初期設定!$D$17),"")</f>
        <v/>
      </c>
      <c r="AQ29" s="9" t="str">
        <f>IF(SUM($AP$4:$AP29)&gt;初期設定!$E$17,MAX(初期設定!$E$17-SUM($AP$4:AP28),0),$AP29)</f>
        <v/>
      </c>
      <c r="AR29" s="11"/>
      <c r="AS29" s="9" t="str">
        <f>IF(初期設定!$C$18="○",INT(ポイント計算!$W32*初期設定!$D$18),"")</f>
        <v/>
      </c>
      <c r="AT29" s="9" t="str">
        <f>IF(SUM($AS$4:$AS29)&gt;初期設定!$E$18,MAX(初期設定!$E$18-SUM($AS$4:AS28),0),$AS29)</f>
        <v/>
      </c>
      <c r="AU29" s="11"/>
      <c r="AV29" s="9" t="str">
        <f>IF(初期設定!$C$19="○",INT(ポイント計算!$W32*初期設定!$D$19),"")</f>
        <v/>
      </c>
      <c r="AW29" s="9" t="str">
        <f>IF(SUM($AV$4:$AV29)&gt;初期設定!$E$19,MAX(初期設定!$E$19-SUM($AV$4:AV28),0),$AV29)</f>
        <v/>
      </c>
      <c r="AX29" s="11"/>
      <c r="AY29" s="9" t="str">
        <f>IF(初期設定!$C$20="○",INT(ポイント計算!$W32*初期設定!$D$20),"")</f>
        <v/>
      </c>
      <c r="AZ29" s="9" t="str">
        <f>IF(SUM($AY$4:$AY29)&gt;初期設定!$E$20,MAX(初期設定!$E$20-SUM($AY$4:AY28),0),$AY29)</f>
        <v/>
      </c>
      <c r="BA29" s="11"/>
      <c r="BB29" s="9" t="str">
        <f>IF(初期設定!$C$21="○",INT(ポイント計算!$W32*初期設定!$D$21),"")</f>
        <v/>
      </c>
      <c r="BC29" s="9" t="str">
        <f>IF(SUM($BB$4:$BB29)&gt;初期設定!$E$21,MAX(初期設定!$E$21-SUM($BB$4:BB28),0),$BB29)</f>
        <v/>
      </c>
      <c r="BD29" s="11"/>
    </row>
    <row r="30" spans="1:56">
      <c r="A30">
        <v>27</v>
      </c>
      <c r="B30" s="9">
        <f>ポイント計算!B33</f>
        <v>0</v>
      </c>
      <c r="C30" s="9">
        <f>ポイント計算!E33</f>
        <v>0</v>
      </c>
      <c r="E30" s="9">
        <f>IF(ポイント計算!G33=1,INT(ポイント計算!W33*初期設定!$D$24),0)</f>
        <v>0</v>
      </c>
      <c r="F30" s="9">
        <f>IF(SUM($E$4:$E30)&gt;初期設定!$E$24,MAX(初期設定!$E$24-SUM(E$4:$E29),0),$E30)</f>
        <v>0</v>
      </c>
      <c r="G30" s="11"/>
      <c r="H30" s="9">
        <f>IF(ポイント計算!I33=1,INT(INT(ポイント計算!$E33*1/100)*(初期設定!$D$25-1)),0)</f>
        <v>0</v>
      </c>
      <c r="I30" s="9">
        <f>IF(SUM($H$4:$H30)&gt;初期設定!$E$25,MAX(初期設定!$E$25-SUM(H$4:$H29),0),$H30)</f>
        <v>0</v>
      </c>
      <c r="J30" s="11">
        <f>I30+INT(ポイント計算!E33*1/100)</f>
        <v>0</v>
      </c>
      <c r="K30" s="11"/>
      <c r="L30" s="9">
        <f>IF(ポイント計算!I33=1,IF(初期設定!$C$26="○",INT(INT(ポイント計算!$E33*1/100)*初期設定!$D$26),""),0)</f>
        <v>0</v>
      </c>
      <c r="M30" s="9">
        <f>IF(SUM($L$4:$L30)&gt;初期設定!$E$26,MAX(初期設定!$E$26-SUM($L$4:L29),0),$L30)</f>
        <v>0</v>
      </c>
      <c r="N30" s="11"/>
      <c r="O30" s="9">
        <f>IF(ポイント計算!I33=1,IF(初期設定!$C$27="○",INT(INT(ポイント計算!$E33*1/100)*初期設定!$D$27),""),0)</f>
        <v>0</v>
      </c>
      <c r="P30" s="9">
        <f>IF(SUM($O$4:$O30)&gt;初期設定!$E$27,MAX(初期設定!$E$27-SUM($O$4:O29),0),$O30)</f>
        <v>0</v>
      </c>
      <c r="Q30" s="11"/>
      <c r="R30" s="9">
        <f>IF(初期設定!$C$9="○",INT(ポイント計算!W33*初期設定!$D$9),"")</f>
        <v>0</v>
      </c>
      <c r="S30" s="9">
        <f>IF(SUM($R$4:$R30)&gt;初期設定!$E$9,MAX(初期設定!$E$9-SUM($R$4:R29),0),$R30)</f>
        <v>0</v>
      </c>
      <c r="T30" s="11"/>
      <c r="U30" s="9" t="str">
        <f>IF(初期設定!$C$10="○",INT(ポイント計算!$W33*初期設定!$D$10),"")</f>
        <v/>
      </c>
      <c r="V30" s="9" t="str">
        <f>IF(SUM($U$4:$U30)&gt;初期設定!$E$10,MAX(初期設定!$E$10-SUM($U$4:U29),0),$U30)</f>
        <v/>
      </c>
      <c r="W30" s="11"/>
      <c r="X30" s="9">
        <f>IF(初期設定!$C$11="○",INT(ポイント計算!$W33*初期設定!$D$11),"")</f>
        <v>0</v>
      </c>
      <c r="Y30" s="9">
        <f>IF(SUM($X$4:$X30)&gt;初期設定!$E$11,MAX(初期設定!$E$11-SUM($X$4:X29),0),$X30)</f>
        <v>0</v>
      </c>
      <c r="Z30" s="11"/>
      <c r="AA30" s="9" t="str">
        <f>IF(初期設定!$C$12="○",INT(ポイント計算!$W33*初期設定!$D$12),"")</f>
        <v/>
      </c>
      <c r="AB30" s="9" t="str">
        <f>IF(SUM($AA$4:$AA30)&gt;初期設定!$E$12,MAX(初期設定!$E$12-SUM($AA$4:AA29),0),$AA30)</f>
        <v/>
      </c>
      <c r="AC30" s="11"/>
      <c r="AD30" s="9" t="str">
        <f>IF(初期設定!$C$13="○",INT(ポイント計算!$W33*初期設定!$D$13),"")</f>
        <v/>
      </c>
      <c r="AE30" s="9" t="str">
        <f>IF(SUM($AD$4:$AD30)&gt;初期設定!$E$13,MAX(初期設定!$E$13-SUM($AD$4:AD29),0),$AD30)</f>
        <v/>
      </c>
      <c r="AF30" s="11"/>
      <c r="AG30" s="9" t="str">
        <f>IF(初期設定!$C$14="○",INT(ポイント計算!$W33*初期設定!$D$14),"")</f>
        <v/>
      </c>
      <c r="AH30" s="9" t="str">
        <f>IF(SUM($AG$4:$AG30)&gt;初期設定!$E$14,MAX(初期設定!$E$14-SUM($AG$4:AG29),0),$AG30)</f>
        <v/>
      </c>
      <c r="AI30" s="11"/>
      <c r="AJ30" s="9" t="str">
        <f>IF(初期設定!$C$15="○",INT(ポイント計算!$W33*初期設定!$D$15),"")</f>
        <v/>
      </c>
      <c r="AK30" s="9" t="str">
        <f>IF(SUM($AJ$4:$AJ30)&gt;初期設定!$E$15,MAX(初期設定!$E$15-SUM($AJ$4:AJ29),0),$AJ30)</f>
        <v/>
      </c>
      <c r="AL30" s="11"/>
      <c r="AM30" s="9" t="str">
        <f>IF(初期設定!$C$16="○",INT(ポイント計算!$W33*初期設定!$D$16),"")</f>
        <v/>
      </c>
      <c r="AN30" s="9" t="str">
        <f>IF(SUM($AM$4:$AM30)&gt;初期設定!$E$16,MAX(初期設定!$E$16-SUM($AM$4:AM29),0),$AM30)</f>
        <v/>
      </c>
      <c r="AO30" s="11"/>
      <c r="AP30" s="9" t="str">
        <f>IF(初期設定!$C$17="○",INT(ポイント計算!$W33*初期設定!$D$17),"")</f>
        <v/>
      </c>
      <c r="AQ30" s="9" t="str">
        <f>IF(SUM($AP$4:$AP30)&gt;初期設定!$E$17,MAX(初期設定!$E$17-SUM($AP$4:AP29),0),$AP30)</f>
        <v/>
      </c>
      <c r="AR30" s="11"/>
      <c r="AS30" s="9" t="str">
        <f>IF(初期設定!$C$18="○",INT(ポイント計算!$W33*初期設定!$D$18),"")</f>
        <v/>
      </c>
      <c r="AT30" s="9" t="str">
        <f>IF(SUM($AS$4:$AS30)&gt;初期設定!$E$18,MAX(初期設定!$E$18-SUM($AS$4:AS29),0),$AS30)</f>
        <v/>
      </c>
      <c r="AU30" s="11"/>
      <c r="AV30" s="9" t="str">
        <f>IF(初期設定!$C$19="○",INT(ポイント計算!$W33*初期設定!$D$19),"")</f>
        <v/>
      </c>
      <c r="AW30" s="9" t="str">
        <f>IF(SUM($AV$4:$AV30)&gt;初期設定!$E$19,MAX(初期設定!$E$19-SUM($AV$4:AV29),0),$AV30)</f>
        <v/>
      </c>
      <c r="AX30" s="11"/>
      <c r="AY30" s="9" t="str">
        <f>IF(初期設定!$C$20="○",INT(ポイント計算!$W33*初期設定!$D$20),"")</f>
        <v/>
      </c>
      <c r="AZ30" s="9" t="str">
        <f>IF(SUM($AY$4:$AY30)&gt;初期設定!$E$20,MAX(初期設定!$E$20-SUM($AY$4:AY29),0),$AY30)</f>
        <v/>
      </c>
      <c r="BA30" s="11"/>
      <c r="BB30" s="9" t="str">
        <f>IF(初期設定!$C$21="○",INT(ポイント計算!$W33*初期設定!$D$21),"")</f>
        <v/>
      </c>
      <c r="BC30" s="9" t="str">
        <f>IF(SUM($BB$4:$BB30)&gt;初期設定!$E$21,MAX(初期設定!$E$21-SUM($BB$4:BB29),0),$BB30)</f>
        <v/>
      </c>
      <c r="BD30" s="11"/>
    </row>
    <row r="31" spans="1:56">
      <c r="A31">
        <v>28</v>
      </c>
      <c r="B31" s="9">
        <f>ポイント計算!B34</f>
        <v>0</v>
      </c>
      <c r="C31" s="9">
        <f>ポイント計算!E34</f>
        <v>0</v>
      </c>
      <c r="E31" s="9">
        <f>IF(ポイント計算!G34=1,INT(ポイント計算!W34*初期設定!$D$24),0)</f>
        <v>0</v>
      </c>
      <c r="F31" s="9">
        <f>IF(SUM($E$4:$E31)&gt;初期設定!$E$24,MAX(初期設定!$E$24-SUM(E$4:$E30),0),$E31)</f>
        <v>0</v>
      </c>
      <c r="G31" s="11"/>
      <c r="H31" s="9">
        <f>IF(ポイント計算!I34=1,INT(INT(ポイント計算!$E34*1/100)*(初期設定!$D$25-1)),0)</f>
        <v>0</v>
      </c>
      <c r="I31" s="9">
        <f>IF(SUM($H$4:$H31)&gt;初期設定!$E$25,MAX(初期設定!$E$25-SUM(H$4:$H30),0),$H31)</f>
        <v>0</v>
      </c>
      <c r="J31" s="11">
        <f>I31+INT(ポイント計算!E34*1/100)</f>
        <v>0</v>
      </c>
      <c r="K31" s="11"/>
      <c r="L31" s="9">
        <f>IF(ポイント計算!I34=1,IF(初期設定!$C$26="○",INT(INT(ポイント計算!$E34*1/100)*初期設定!$D$26),""),0)</f>
        <v>0</v>
      </c>
      <c r="M31" s="9">
        <f>IF(SUM($L$4:$L31)&gt;初期設定!$E$26,MAX(初期設定!$E$26-SUM($L$4:L30),0),$L31)</f>
        <v>0</v>
      </c>
      <c r="N31" s="11"/>
      <c r="O31" s="9">
        <f>IF(ポイント計算!I34=1,IF(初期設定!$C$27="○",INT(INT(ポイント計算!$E34*1/100)*初期設定!$D$27),""),0)</f>
        <v>0</v>
      </c>
      <c r="P31" s="9">
        <f>IF(SUM($O$4:$O31)&gt;初期設定!$E$27,MAX(初期設定!$E$27-SUM($O$4:O30),0),$O31)</f>
        <v>0</v>
      </c>
      <c r="Q31" s="11"/>
      <c r="R31" s="9">
        <f>IF(初期設定!$C$9="○",INT(ポイント計算!W34*初期設定!$D$9),"")</f>
        <v>0</v>
      </c>
      <c r="S31" s="9">
        <f>IF(SUM($R$4:$R31)&gt;初期設定!$E$9,MAX(初期設定!$E$9-SUM($R$4:R30),0),$R31)</f>
        <v>0</v>
      </c>
      <c r="T31" s="11"/>
      <c r="U31" s="9" t="str">
        <f>IF(初期設定!$C$10="○",INT(ポイント計算!$W34*初期設定!$D$10),"")</f>
        <v/>
      </c>
      <c r="V31" s="9" t="str">
        <f>IF(SUM($U$4:$U31)&gt;初期設定!$E$10,MAX(初期設定!$E$10-SUM($U$4:U30),0),$U31)</f>
        <v/>
      </c>
      <c r="W31" s="11"/>
      <c r="X31" s="9">
        <f>IF(初期設定!$C$11="○",INT(ポイント計算!$W34*初期設定!$D$11),"")</f>
        <v>0</v>
      </c>
      <c r="Y31" s="9">
        <f>IF(SUM($X$4:$X31)&gt;初期設定!$E$11,MAX(初期設定!$E$11-SUM($X$4:X30),0),$X31)</f>
        <v>0</v>
      </c>
      <c r="Z31" s="11"/>
      <c r="AA31" s="9" t="str">
        <f>IF(初期設定!$C$12="○",INT(ポイント計算!$W34*初期設定!$D$12),"")</f>
        <v/>
      </c>
      <c r="AB31" s="9" t="str">
        <f>IF(SUM($AA$4:$AA31)&gt;初期設定!$E$12,MAX(初期設定!$E$12-SUM($AA$4:AA30),0),$AA31)</f>
        <v/>
      </c>
      <c r="AC31" s="11"/>
      <c r="AD31" s="9" t="str">
        <f>IF(初期設定!$C$13="○",INT(ポイント計算!$W34*初期設定!$D$13),"")</f>
        <v/>
      </c>
      <c r="AE31" s="9" t="str">
        <f>IF(SUM($AD$4:$AD31)&gt;初期設定!$E$13,MAX(初期設定!$E$13-SUM($AD$4:AD30),0),$AD31)</f>
        <v/>
      </c>
      <c r="AF31" s="11"/>
      <c r="AG31" s="9" t="str">
        <f>IF(初期設定!$C$14="○",INT(ポイント計算!$W34*初期設定!$D$14),"")</f>
        <v/>
      </c>
      <c r="AH31" s="9" t="str">
        <f>IF(SUM($AG$4:$AG31)&gt;初期設定!$E$14,MAX(初期設定!$E$14-SUM($AG$4:AG30),0),$AG31)</f>
        <v/>
      </c>
      <c r="AI31" s="11"/>
      <c r="AJ31" s="9" t="str">
        <f>IF(初期設定!$C$15="○",INT(ポイント計算!$W34*初期設定!$D$15),"")</f>
        <v/>
      </c>
      <c r="AK31" s="9" t="str">
        <f>IF(SUM($AJ$4:$AJ31)&gt;初期設定!$E$15,MAX(初期設定!$E$15-SUM($AJ$4:AJ30),0),$AJ31)</f>
        <v/>
      </c>
      <c r="AL31" s="11"/>
      <c r="AM31" s="9" t="str">
        <f>IF(初期設定!$C$16="○",INT(ポイント計算!$W34*初期設定!$D$16),"")</f>
        <v/>
      </c>
      <c r="AN31" s="9" t="str">
        <f>IF(SUM($AM$4:$AM31)&gt;初期設定!$E$16,MAX(初期設定!$E$16-SUM($AM$4:AM30),0),$AM31)</f>
        <v/>
      </c>
      <c r="AO31" s="11"/>
      <c r="AP31" s="9" t="str">
        <f>IF(初期設定!$C$17="○",INT(ポイント計算!$W34*初期設定!$D$17),"")</f>
        <v/>
      </c>
      <c r="AQ31" s="9" t="str">
        <f>IF(SUM($AP$4:$AP31)&gt;初期設定!$E$17,MAX(初期設定!$E$17-SUM($AP$4:AP30),0),$AP31)</f>
        <v/>
      </c>
      <c r="AR31" s="11"/>
      <c r="AS31" s="9" t="str">
        <f>IF(初期設定!$C$18="○",INT(ポイント計算!$W34*初期設定!$D$18),"")</f>
        <v/>
      </c>
      <c r="AT31" s="9" t="str">
        <f>IF(SUM($AS$4:$AS31)&gt;初期設定!$E$18,MAX(初期設定!$E$18-SUM($AS$4:AS30),0),$AS31)</f>
        <v/>
      </c>
      <c r="AU31" s="11"/>
      <c r="AV31" s="9" t="str">
        <f>IF(初期設定!$C$19="○",INT(ポイント計算!$W34*初期設定!$D$19),"")</f>
        <v/>
      </c>
      <c r="AW31" s="9" t="str">
        <f>IF(SUM($AV$4:$AV31)&gt;初期設定!$E$19,MAX(初期設定!$E$19-SUM($AV$4:AV30),0),$AV31)</f>
        <v/>
      </c>
      <c r="AX31" s="11"/>
      <c r="AY31" s="9" t="str">
        <f>IF(初期設定!$C$20="○",INT(ポイント計算!$W34*初期設定!$D$20),"")</f>
        <v/>
      </c>
      <c r="AZ31" s="9" t="str">
        <f>IF(SUM($AY$4:$AY31)&gt;初期設定!$E$20,MAX(初期設定!$E$20-SUM($AY$4:AY30),0),$AY31)</f>
        <v/>
      </c>
      <c r="BA31" s="11"/>
      <c r="BB31" s="9" t="str">
        <f>IF(初期設定!$C$21="○",INT(ポイント計算!$W34*初期設定!$D$21),"")</f>
        <v/>
      </c>
      <c r="BC31" s="9" t="str">
        <f>IF(SUM($BB$4:$BB31)&gt;初期設定!$E$21,MAX(初期設定!$E$21-SUM($BB$4:BB30),0),$BB31)</f>
        <v/>
      </c>
      <c r="BD31" s="11"/>
    </row>
    <row r="32" spans="1:56">
      <c r="A32">
        <v>29</v>
      </c>
      <c r="B32" s="9">
        <f>ポイント計算!B35</f>
        <v>0</v>
      </c>
      <c r="C32" s="9">
        <f>ポイント計算!E35</f>
        <v>0</v>
      </c>
      <c r="E32" s="9">
        <f>IF(ポイント計算!G35=1,INT(ポイント計算!W35*初期設定!$D$24),0)</f>
        <v>0</v>
      </c>
      <c r="F32" s="9">
        <f>IF(SUM($E$4:$E32)&gt;初期設定!$E$24,MAX(初期設定!$E$24-SUM(E$4:$E31),0),$E32)</f>
        <v>0</v>
      </c>
      <c r="G32" s="11"/>
      <c r="H32" s="9">
        <f>IF(ポイント計算!I35=1,INT(INT(ポイント計算!$E35*1/100)*(初期設定!$D$25-1)),0)</f>
        <v>0</v>
      </c>
      <c r="I32" s="9">
        <f>IF(SUM($H$4:$H32)&gt;初期設定!$E$25,MAX(初期設定!$E$25-SUM(H$4:$H31),0),$H32)</f>
        <v>0</v>
      </c>
      <c r="J32" s="11">
        <f>I32+INT(ポイント計算!E35*1/100)</f>
        <v>0</v>
      </c>
      <c r="K32" s="11"/>
      <c r="L32" s="9">
        <f>IF(ポイント計算!I35=1,IF(初期設定!$C$26="○",INT(INT(ポイント計算!$E35*1/100)*初期設定!$D$26),""),0)</f>
        <v>0</v>
      </c>
      <c r="M32" s="9">
        <f>IF(SUM($L$4:$L32)&gt;初期設定!$E$26,MAX(初期設定!$E$26-SUM($L$4:L31),0),$L32)</f>
        <v>0</v>
      </c>
      <c r="N32" s="11"/>
      <c r="O32" s="9">
        <f>IF(ポイント計算!I35=1,IF(初期設定!$C$27="○",INT(INT(ポイント計算!$E35*1/100)*初期設定!$D$27),""),0)</f>
        <v>0</v>
      </c>
      <c r="P32" s="9">
        <f>IF(SUM($O$4:$O32)&gt;初期設定!$E$27,MAX(初期設定!$E$27-SUM($O$4:O31),0),$O32)</f>
        <v>0</v>
      </c>
      <c r="Q32" s="11"/>
      <c r="R32" s="9">
        <f>IF(初期設定!$C$9="○",INT(ポイント計算!W35*初期設定!$D$9),"")</f>
        <v>0</v>
      </c>
      <c r="S32" s="9">
        <f>IF(SUM($R$4:$R32)&gt;初期設定!$E$9,MAX(初期設定!$E$9-SUM($R$4:R31),0),$R32)</f>
        <v>0</v>
      </c>
      <c r="T32" s="11"/>
      <c r="U32" s="9" t="str">
        <f>IF(初期設定!$C$10="○",INT(ポイント計算!$W35*初期設定!$D$10),"")</f>
        <v/>
      </c>
      <c r="V32" s="9" t="str">
        <f>IF(SUM($U$4:$U32)&gt;初期設定!$E$10,MAX(初期設定!$E$10-SUM($U$4:U31),0),$U32)</f>
        <v/>
      </c>
      <c r="W32" s="11"/>
      <c r="X32" s="9">
        <f>IF(初期設定!$C$11="○",INT(ポイント計算!$W35*初期設定!$D$11),"")</f>
        <v>0</v>
      </c>
      <c r="Y32" s="9">
        <f>IF(SUM($X$4:$X32)&gt;初期設定!$E$11,MAX(初期設定!$E$11-SUM($X$4:X31),0),$X32)</f>
        <v>0</v>
      </c>
      <c r="Z32" s="11"/>
      <c r="AA32" s="9" t="str">
        <f>IF(初期設定!$C$12="○",INT(ポイント計算!$W35*初期設定!$D$12),"")</f>
        <v/>
      </c>
      <c r="AB32" s="9" t="str">
        <f>IF(SUM($AA$4:$AA32)&gt;初期設定!$E$12,MAX(初期設定!$E$12-SUM($AA$4:AA31),0),$AA32)</f>
        <v/>
      </c>
      <c r="AC32" s="11"/>
      <c r="AD32" s="9" t="str">
        <f>IF(初期設定!$C$13="○",INT(ポイント計算!$W35*初期設定!$D$13),"")</f>
        <v/>
      </c>
      <c r="AE32" s="9" t="str">
        <f>IF(SUM($AD$4:$AD32)&gt;初期設定!$E$13,MAX(初期設定!$E$13-SUM($AD$4:AD31),0),$AD32)</f>
        <v/>
      </c>
      <c r="AF32" s="11"/>
      <c r="AG32" s="9" t="str">
        <f>IF(初期設定!$C$14="○",INT(ポイント計算!$W35*初期設定!$D$14),"")</f>
        <v/>
      </c>
      <c r="AH32" s="9" t="str">
        <f>IF(SUM($AG$4:$AG32)&gt;初期設定!$E$14,MAX(初期設定!$E$14-SUM($AG$4:AG31),0),$AG32)</f>
        <v/>
      </c>
      <c r="AI32" s="11"/>
      <c r="AJ32" s="9" t="str">
        <f>IF(初期設定!$C$15="○",INT(ポイント計算!$W35*初期設定!$D$15),"")</f>
        <v/>
      </c>
      <c r="AK32" s="9" t="str">
        <f>IF(SUM($AJ$4:$AJ32)&gt;初期設定!$E$15,MAX(初期設定!$E$15-SUM($AJ$4:AJ31),0),$AJ32)</f>
        <v/>
      </c>
      <c r="AL32" s="11"/>
      <c r="AM32" s="9" t="str">
        <f>IF(初期設定!$C$16="○",INT(ポイント計算!$W35*初期設定!$D$16),"")</f>
        <v/>
      </c>
      <c r="AN32" s="9" t="str">
        <f>IF(SUM($AM$4:$AM32)&gt;初期設定!$E$16,MAX(初期設定!$E$16-SUM($AM$4:AM31),0),$AM32)</f>
        <v/>
      </c>
      <c r="AO32" s="11"/>
      <c r="AP32" s="9" t="str">
        <f>IF(初期設定!$C$17="○",INT(ポイント計算!$W35*初期設定!$D$17),"")</f>
        <v/>
      </c>
      <c r="AQ32" s="9" t="str">
        <f>IF(SUM($AP$4:$AP32)&gt;初期設定!$E$17,MAX(初期設定!$E$17-SUM($AP$4:AP31),0),$AP32)</f>
        <v/>
      </c>
      <c r="AR32" s="11"/>
      <c r="AS32" s="9" t="str">
        <f>IF(初期設定!$C$18="○",INT(ポイント計算!$W35*初期設定!$D$18),"")</f>
        <v/>
      </c>
      <c r="AT32" s="9" t="str">
        <f>IF(SUM($AS$4:$AS32)&gt;初期設定!$E$18,MAX(初期設定!$E$18-SUM($AS$4:AS31),0),$AS32)</f>
        <v/>
      </c>
      <c r="AU32" s="11"/>
      <c r="AV32" s="9" t="str">
        <f>IF(初期設定!$C$19="○",INT(ポイント計算!$W35*初期設定!$D$19),"")</f>
        <v/>
      </c>
      <c r="AW32" s="9" t="str">
        <f>IF(SUM($AV$4:$AV32)&gt;初期設定!$E$19,MAX(初期設定!$E$19-SUM($AV$4:AV31),0),$AV32)</f>
        <v/>
      </c>
      <c r="AX32" s="11"/>
      <c r="AY32" s="9" t="str">
        <f>IF(初期設定!$C$20="○",INT(ポイント計算!$W35*初期設定!$D$20),"")</f>
        <v/>
      </c>
      <c r="AZ32" s="9" t="str">
        <f>IF(SUM($AY$4:$AY32)&gt;初期設定!$E$20,MAX(初期設定!$E$20-SUM($AY$4:AY31),0),$AY32)</f>
        <v/>
      </c>
      <c r="BA32" s="11"/>
      <c r="BB32" s="9" t="str">
        <f>IF(初期設定!$C$21="○",INT(ポイント計算!$W35*初期設定!$D$21),"")</f>
        <v/>
      </c>
      <c r="BC32" s="9" t="str">
        <f>IF(SUM($BB$4:$BB32)&gt;初期設定!$E$21,MAX(初期設定!$E$21-SUM($BB$4:BB31),0),$BB32)</f>
        <v/>
      </c>
      <c r="BD32" s="11"/>
    </row>
    <row r="33" spans="1:56">
      <c r="A33">
        <v>30</v>
      </c>
      <c r="B33" s="9">
        <f>ポイント計算!B36</f>
        <v>0</v>
      </c>
      <c r="C33" s="9">
        <f>ポイント計算!E36</f>
        <v>0</v>
      </c>
      <c r="E33" s="9">
        <f>IF(ポイント計算!G36=1,INT(ポイント計算!W36*初期設定!$D$24),0)</f>
        <v>0</v>
      </c>
      <c r="F33" s="9">
        <f>IF(SUM($E$4:$E33)&gt;初期設定!$E$24,MAX(初期設定!$E$24-SUM(E$4:$E32),0),$E33)</f>
        <v>0</v>
      </c>
      <c r="G33" s="11"/>
      <c r="H33" s="9">
        <f>IF(ポイント計算!I36=1,INT(INT(ポイント計算!$E36*1/100)*(初期設定!$D$25-1)),0)</f>
        <v>0</v>
      </c>
      <c r="I33" s="9">
        <f>IF(SUM($H$4:$H33)&gt;初期設定!$E$25,MAX(初期設定!$E$25-SUM(H$4:$H32),0),$H33)</f>
        <v>0</v>
      </c>
      <c r="J33" s="11">
        <f>I33+INT(ポイント計算!E36*1/100)</f>
        <v>0</v>
      </c>
      <c r="K33" s="11"/>
      <c r="L33" s="9">
        <f>IF(ポイント計算!I36=1,IF(初期設定!$C$26="○",INT(INT(ポイント計算!$E36*1/100)*初期設定!$D$26),""),0)</f>
        <v>0</v>
      </c>
      <c r="M33" s="9">
        <f>IF(SUM($L$4:$L33)&gt;初期設定!$E$26,MAX(初期設定!$E$26-SUM($L$4:L32),0),$L33)</f>
        <v>0</v>
      </c>
      <c r="N33" s="11"/>
      <c r="O33" s="9">
        <f>IF(ポイント計算!I36=1,IF(初期設定!$C$27="○",INT(INT(ポイント計算!$E36*1/100)*初期設定!$D$27),""),0)</f>
        <v>0</v>
      </c>
      <c r="P33" s="9">
        <f>IF(SUM($O$4:$O33)&gt;初期設定!$E$27,MAX(初期設定!$E$27-SUM($O$4:O32),0),$O33)</f>
        <v>0</v>
      </c>
      <c r="Q33" s="11"/>
      <c r="R33" s="9">
        <f>IF(初期設定!$C$9="○",INT(ポイント計算!W36*初期設定!$D$9),"")</f>
        <v>0</v>
      </c>
      <c r="S33" s="9">
        <f>IF(SUM($R$4:$R33)&gt;初期設定!$E$9,MAX(初期設定!$E$9-SUM($R$4:R32),0),$R33)</f>
        <v>0</v>
      </c>
      <c r="T33" s="11"/>
      <c r="U33" s="9" t="str">
        <f>IF(初期設定!$C$10="○",INT(ポイント計算!$W36*初期設定!$D$10),"")</f>
        <v/>
      </c>
      <c r="V33" s="9" t="str">
        <f>IF(SUM($U$4:$U33)&gt;初期設定!$E$10,MAX(初期設定!$E$10-SUM($U$4:U32),0),$U33)</f>
        <v/>
      </c>
      <c r="W33" s="11"/>
      <c r="X33" s="9">
        <f>IF(初期設定!$C$11="○",INT(ポイント計算!$W36*初期設定!$D$11),"")</f>
        <v>0</v>
      </c>
      <c r="Y33" s="9">
        <f>IF(SUM($X$4:$X33)&gt;初期設定!$E$11,MAX(初期設定!$E$11-SUM($X$4:X32),0),$X33)</f>
        <v>0</v>
      </c>
      <c r="Z33" s="11"/>
      <c r="AA33" s="9" t="str">
        <f>IF(初期設定!$C$12="○",INT(ポイント計算!$W36*初期設定!$D$12),"")</f>
        <v/>
      </c>
      <c r="AB33" s="9" t="str">
        <f>IF(SUM($AA$4:$AA33)&gt;初期設定!$E$12,MAX(初期設定!$E$12-SUM($AA$4:AA32),0),$AA33)</f>
        <v/>
      </c>
      <c r="AC33" s="11"/>
      <c r="AD33" s="9" t="str">
        <f>IF(初期設定!$C$13="○",INT(ポイント計算!$W36*初期設定!$D$13),"")</f>
        <v/>
      </c>
      <c r="AE33" s="9" t="str">
        <f>IF(SUM($AD$4:$AD33)&gt;初期設定!$E$13,MAX(初期設定!$E$13-SUM($AD$4:AD32),0),$AD33)</f>
        <v/>
      </c>
      <c r="AF33" s="11"/>
      <c r="AG33" s="9" t="str">
        <f>IF(初期設定!$C$14="○",INT(ポイント計算!$W36*初期設定!$D$14),"")</f>
        <v/>
      </c>
      <c r="AH33" s="9" t="str">
        <f>IF(SUM($AG$4:$AG33)&gt;初期設定!$E$14,MAX(初期設定!$E$14-SUM($AG$4:AG32),0),$AG33)</f>
        <v/>
      </c>
      <c r="AI33" s="11"/>
      <c r="AJ33" s="9" t="str">
        <f>IF(初期設定!$C$15="○",INT(ポイント計算!$W36*初期設定!$D$15),"")</f>
        <v/>
      </c>
      <c r="AK33" s="9" t="str">
        <f>IF(SUM($AJ$4:$AJ33)&gt;初期設定!$E$15,MAX(初期設定!$E$15-SUM($AJ$4:AJ32),0),$AJ33)</f>
        <v/>
      </c>
      <c r="AL33" s="11"/>
      <c r="AM33" s="9" t="str">
        <f>IF(初期設定!$C$16="○",INT(ポイント計算!$W36*初期設定!$D$16),"")</f>
        <v/>
      </c>
      <c r="AN33" s="9" t="str">
        <f>IF(SUM($AM$4:$AM33)&gt;初期設定!$E$16,MAX(初期設定!$E$16-SUM($AM$4:AM32),0),$AM33)</f>
        <v/>
      </c>
      <c r="AO33" s="11"/>
      <c r="AP33" s="9" t="str">
        <f>IF(初期設定!$C$17="○",INT(ポイント計算!$W36*初期設定!$D$17),"")</f>
        <v/>
      </c>
      <c r="AQ33" s="9" t="str">
        <f>IF(SUM($AP$4:$AP33)&gt;初期設定!$E$17,MAX(初期設定!$E$17-SUM($AP$4:AP32),0),$AP33)</f>
        <v/>
      </c>
      <c r="AR33" s="11"/>
      <c r="AS33" s="9" t="str">
        <f>IF(初期設定!$C$18="○",INT(ポイント計算!$W36*初期設定!$D$18),"")</f>
        <v/>
      </c>
      <c r="AT33" s="9" t="str">
        <f>IF(SUM($AS$4:$AS33)&gt;初期設定!$E$18,MAX(初期設定!$E$18-SUM($AS$4:AS32),0),$AS33)</f>
        <v/>
      </c>
      <c r="AU33" s="11"/>
      <c r="AV33" s="9" t="str">
        <f>IF(初期設定!$C$19="○",INT(ポイント計算!$W36*初期設定!$D$19),"")</f>
        <v/>
      </c>
      <c r="AW33" s="9" t="str">
        <f>IF(SUM($AV$4:$AV33)&gt;初期設定!$E$19,MAX(初期設定!$E$19-SUM($AV$4:AV32),0),$AV33)</f>
        <v/>
      </c>
      <c r="AX33" s="11"/>
      <c r="AY33" s="9" t="str">
        <f>IF(初期設定!$C$20="○",INT(ポイント計算!$W36*初期設定!$D$20),"")</f>
        <v/>
      </c>
      <c r="AZ33" s="9" t="str">
        <f>IF(SUM($AY$4:$AY33)&gt;初期設定!$E$20,MAX(初期設定!$E$20-SUM($AY$4:AY32),0),$AY33)</f>
        <v/>
      </c>
      <c r="BA33" s="11"/>
      <c r="BB33" s="9" t="str">
        <f>IF(初期設定!$C$21="○",INT(ポイント計算!$W36*初期設定!$D$21),"")</f>
        <v/>
      </c>
      <c r="BC33" s="9" t="str">
        <f>IF(SUM($BB$4:$BB33)&gt;初期設定!$E$21,MAX(初期設定!$E$21-SUM($BB$4:BB32),0),$BB33)</f>
        <v/>
      </c>
      <c r="BD33" s="11"/>
    </row>
    <row r="35" spans="1:56">
      <c r="E35" s="7">
        <f>SUM(E4:E33)</f>
        <v>0</v>
      </c>
      <c r="F35" s="7">
        <f>SUM(F4:F33)</f>
        <v>0</v>
      </c>
      <c r="G35" s="7">
        <f>SUM(G4:G33)</f>
        <v>0</v>
      </c>
      <c r="H35" s="7">
        <f>SUM(H4:H33)</f>
        <v>0</v>
      </c>
      <c r="I35" s="7">
        <f>SUM(I4:I33)</f>
        <v>0</v>
      </c>
      <c r="J35" s="7"/>
      <c r="K35" s="7">
        <f t="shared" ref="K35:R35" si="0">SUM(K4:K33)</f>
        <v>0</v>
      </c>
      <c r="L35" s="7">
        <f t="shared" si="0"/>
        <v>0</v>
      </c>
      <c r="M35" s="7">
        <f t="shared" si="0"/>
        <v>0</v>
      </c>
      <c r="N35" s="7">
        <f t="shared" si="0"/>
        <v>0</v>
      </c>
      <c r="O35" s="7">
        <f t="shared" si="0"/>
        <v>0</v>
      </c>
      <c r="P35" s="7">
        <f t="shared" si="0"/>
        <v>0</v>
      </c>
      <c r="Q35" s="7">
        <f t="shared" si="0"/>
        <v>0</v>
      </c>
      <c r="R35" s="7">
        <f t="shared" si="0"/>
        <v>0</v>
      </c>
      <c r="S35" s="7">
        <f t="shared" ref="S35:BC35" si="1">SUM(S4:S33)</f>
        <v>0</v>
      </c>
      <c r="T35" s="7">
        <f t="shared" si="1"/>
        <v>0</v>
      </c>
      <c r="U35" s="7">
        <f t="shared" si="1"/>
        <v>0</v>
      </c>
      <c r="V35" s="7">
        <f t="shared" si="1"/>
        <v>0</v>
      </c>
      <c r="W35" s="7">
        <f t="shared" si="1"/>
        <v>0</v>
      </c>
      <c r="X35" s="7">
        <f t="shared" si="1"/>
        <v>0</v>
      </c>
      <c r="Y35" s="7">
        <f t="shared" si="1"/>
        <v>0</v>
      </c>
      <c r="Z35" s="7">
        <f t="shared" si="1"/>
        <v>0</v>
      </c>
      <c r="AA35" s="7">
        <f t="shared" si="1"/>
        <v>0</v>
      </c>
      <c r="AB35" s="7">
        <f t="shared" si="1"/>
        <v>0</v>
      </c>
      <c r="AC35" s="7">
        <f t="shared" si="1"/>
        <v>0</v>
      </c>
      <c r="AD35" s="7">
        <f t="shared" si="1"/>
        <v>0</v>
      </c>
      <c r="AE35" s="7">
        <f t="shared" si="1"/>
        <v>0</v>
      </c>
      <c r="AF35" s="7">
        <f t="shared" si="1"/>
        <v>0</v>
      </c>
      <c r="AG35" s="7">
        <f t="shared" si="1"/>
        <v>0</v>
      </c>
      <c r="AH35" s="7">
        <f t="shared" si="1"/>
        <v>0</v>
      </c>
      <c r="AI35" s="7">
        <f t="shared" si="1"/>
        <v>0</v>
      </c>
      <c r="AJ35" s="7">
        <f t="shared" si="1"/>
        <v>0</v>
      </c>
      <c r="AK35" s="7">
        <f t="shared" si="1"/>
        <v>0</v>
      </c>
      <c r="AL35" s="7">
        <f t="shared" si="1"/>
        <v>0</v>
      </c>
      <c r="AM35" s="7">
        <f t="shared" si="1"/>
        <v>0</v>
      </c>
      <c r="AN35" s="7">
        <f t="shared" si="1"/>
        <v>0</v>
      </c>
      <c r="AO35" s="7">
        <f t="shared" si="1"/>
        <v>0</v>
      </c>
      <c r="AP35" s="7">
        <f t="shared" si="1"/>
        <v>0</v>
      </c>
      <c r="AQ35" s="7">
        <f t="shared" si="1"/>
        <v>0</v>
      </c>
      <c r="AR35" s="7">
        <f t="shared" si="1"/>
        <v>0</v>
      </c>
      <c r="AS35" s="7">
        <f t="shared" si="1"/>
        <v>0</v>
      </c>
      <c r="AT35" s="7">
        <f t="shared" si="1"/>
        <v>0</v>
      </c>
      <c r="AU35" s="7">
        <f t="shared" si="1"/>
        <v>0</v>
      </c>
      <c r="AV35" s="7">
        <f t="shared" si="1"/>
        <v>0</v>
      </c>
      <c r="AW35" s="7">
        <f t="shared" si="1"/>
        <v>0</v>
      </c>
      <c r="AX35" s="7">
        <f t="shared" si="1"/>
        <v>0</v>
      </c>
      <c r="AY35" s="7">
        <f t="shared" si="1"/>
        <v>0</v>
      </c>
      <c r="AZ35" s="7">
        <f t="shared" si="1"/>
        <v>0</v>
      </c>
      <c r="BA35" s="7">
        <f t="shared" si="1"/>
        <v>0</v>
      </c>
      <c r="BB35" s="7">
        <f t="shared" si="1"/>
        <v>0</v>
      </c>
      <c r="BC35" s="7">
        <f t="shared" si="1"/>
        <v>0</v>
      </c>
      <c r="BD35" s="11"/>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6DB87-0D43-EC43-9DE9-B3CAC9B97B2C}">
  <dimension ref="A2:X34"/>
  <sheetViews>
    <sheetView showGridLines="0" zoomScale="84" zoomScaleNormal="84" workbookViewId="0"/>
  </sheetViews>
  <sheetFormatPr baseColWidth="10" defaultRowHeight="20"/>
  <cols>
    <col min="1" max="1" width="4.42578125" customWidth="1"/>
    <col min="2" max="2" width="17.5703125" customWidth="1"/>
    <col min="3" max="3" width="11.7109375" customWidth="1"/>
    <col min="4" max="4" width="1.7109375" customWidth="1"/>
    <col min="5" max="5" width="7.7109375" customWidth="1"/>
    <col min="6" max="6" width="8.5703125" customWidth="1"/>
    <col min="7" max="7" width="1.7109375" customWidth="1"/>
    <col min="8" max="22" width="7.7109375" customWidth="1"/>
    <col min="23" max="23" width="0" hidden="1" customWidth="1"/>
  </cols>
  <sheetData>
    <row r="2" spans="1:24" ht="21" thickBot="1">
      <c r="B2" s="22" t="s">
        <v>57</v>
      </c>
      <c r="C2" s="23" t="s">
        <v>0</v>
      </c>
      <c r="E2" s="23" t="str">
        <f>初期設定!B24</f>
        <v>楽天市場アプリ</v>
      </c>
      <c r="F2" s="23" t="str">
        <f>初期設定!B25</f>
        <v>楽天カード</v>
      </c>
      <c r="H2" s="23" t="str">
        <f>初期設定!B9</f>
        <v>楽天モバイル</v>
      </c>
      <c r="I2" s="23" t="str">
        <f>初期設定!B10</f>
        <v>楽天ひかり</v>
      </c>
      <c r="J2" s="23" t="str">
        <f>初期設定!B26</f>
        <v>楽天銀行＋楽天カード</v>
      </c>
      <c r="K2" s="23" t="str">
        <f>初期設定!B27</f>
        <v>楽天の保険＋楽天カード</v>
      </c>
      <c r="L2" s="23" t="str">
        <f>初期設定!B11</f>
        <v>楽天証券</v>
      </c>
      <c r="M2" s="23" t="str">
        <f>初期設定!B12</f>
        <v>楽天トラベル</v>
      </c>
      <c r="N2" s="23" t="str">
        <f>初期設定!B13</f>
        <v>楽天ブックス</v>
      </c>
      <c r="O2" s="23" t="str">
        <f>初期設定!B14</f>
        <v>楽天Kobo</v>
      </c>
      <c r="P2" s="23" t="str">
        <f>初期設定!B15</f>
        <v>楽天Pasha</v>
      </c>
      <c r="Q2" s="23" t="str">
        <f>初期設定!B16</f>
        <v>Rakuten Fashion</v>
      </c>
      <c r="R2" s="23" t="str">
        <f>初期設定!B17</f>
        <v>楽天ビューティ</v>
      </c>
      <c r="S2" s="23" t="str">
        <f>初期設定!B18</f>
        <v>楽天モバイルキャリア決済</v>
      </c>
      <c r="T2" s="23">
        <f>初期設定!B19</f>
        <v>0</v>
      </c>
      <c r="U2" s="23">
        <f>初期設定!B20</f>
        <v>0</v>
      </c>
      <c r="V2" s="23">
        <f>初期設定!B21</f>
        <v>0</v>
      </c>
      <c r="W2" t="s">
        <v>68</v>
      </c>
      <c r="X2" t="s">
        <v>53</v>
      </c>
    </row>
    <row r="3" spans="1:24">
      <c r="A3">
        <v>1</v>
      </c>
      <c r="B3" s="20">
        <f>ポイント計算!B7</f>
        <v>0</v>
      </c>
      <c r="C3" s="21">
        <f>ポイント計算!C7</f>
        <v>0</v>
      </c>
      <c r="E3" s="21">
        <f>SPU計算!F4</f>
        <v>0</v>
      </c>
      <c r="F3" s="21">
        <f>SPU計算!J4</f>
        <v>0</v>
      </c>
      <c r="H3" s="21">
        <f>SPU計算!S4</f>
        <v>0</v>
      </c>
      <c r="I3" s="21" t="str">
        <f>SPU計算!V4</f>
        <v/>
      </c>
      <c r="J3" s="21" t="str">
        <f>IF(ポイント計算!$I7=1,SPU計算!M4,"")</f>
        <v/>
      </c>
      <c r="K3" s="21" t="str">
        <f>IF(ポイント計算!$I7=1,SPU計算!P4,"")</f>
        <v/>
      </c>
      <c r="L3" s="21">
        <f>SPU計算!Y4</f>
        <v>0</v>
      </c>
      <c r="M3" s="21" t="str">
        <f>SPU計算!AB4</f>
        <v/>
      </c>
      <c r="N3" s="21" t="str">
        <f>SPU計算!AE4</f>
        <v/>
      </c>
      <c r="O3" s="21" t="str">
        <f>SPU計算!AH4</f>
        <v/>
      </c>
      <c r="P3" s="21" t="str">
        <f>SPU計算!AK4</f>
        <v/>
      </c>
      <c r="Q3" s="21" t="str">
        <f>SPU計算!AN4</f>
        <v/>
      </c>
      <c r="R3" s="21" t="str">
        <f>SPU計算!AQ4</f>
        <v/>
      </c>
      <c r="S3" s="21" t="str">
        <f>SPU計算!AT4</f>
        <v/>
      </c>
      <c r="T3" s="21" t="str">
        <f>SPU計算!AW4</f>
        <v/>
      </c>
      <c r="U3" s="21" t="str">
        <f>SPU計算!AZ4</f>
        <v/>
      </c>
      <c r="V3" s="21" t="str">
        <f>SPU計算!BC4</f>
        <v/>
      </c>
      <c r="W3" s="12">
        <f>SUM(H3:V3)</f>
        <v>0</v>
      </c>
      <c r="X3" s="12">
        <f>SUM(E3:V3)</f>
        <v>0</v>
      </c>
    </row>
    <row r="4" spans="1:24">
      <c r="A4">
        <v>2</v>
      </c>
      <c r="B4" s="9">
        <f>ポイント計算!B8</f>
        <v>0</v>
      </c>
      <c r="C4" s="19">
        <f>ポイント計算!C8</f>
        <v>0</v>
      </c>
      <c r="E4" s="19">
        <f>SPU計算!F5</f>
        <v>0</v>
      </c>
      <c r="F4" s="19">
        <f>SPU計算!J5</f>
        <v>0</v>
      </c>
      <c r="H4" s="19">
        <f>SPU計算!S5</f>
        <v>0</v>
      </c>
      <c r="I4" s="19" t="str">
        <f>SPU計算!V5</f>
        <v/>
      </c>
      <c r="J4" s="21" t="str">
        <f>IF(ポイント計算!$I8=1,SPU計算!M5,"")</f>
        <v/>
      </c>
      <c r="K4" s="21" t="str">
        <f>IF(ポイント計算!$I8=1,SPU計算!P5,"")</f>
        <v/>
      </c>
      <c r="L4" s="19">
        <f>SPU計算!Y5</f>
        <v>0</v>
      </c>
      <c r="M4" s="19" t="str">
        <f>SPU計算!AB5</f>
        <v/>
      </c>
      <c r="N4" s="19" t="str">
        <f>SPU計算!AE5</f>
        <v/>
      </c>
      <c r="O4" s="19" t="str">
        <f>SPU計算!AH5</f>
        <v/>
      </c>
      <c r="P4" s="19" t="str">
        <f>SPU計算!AK5</f>
        <v/>
      </c>
      <c r="Q4" s="19" t="str">
        <f>SPU計算!AN5</f>
        <v/>
      </c>
      <c r="R4" s="19" t="str">
        <f>SPU計算!AQ5</f>
        <v/>
      </c>
      <c r="S4" s="19" t="str">
        <f>SPU計算!AT5</f>
        <v/>
      </c>
      <c r="T4" s="19" t="str">
        <f>SPU計算!AW5</f>
        <v/>
      </c>
      <c r="U4" s="19" t="str">
        <f>SPU計算!AZ5</f>
        <v/>
      </c>
      <c r="V4" s="19" t="str">
        <f>SPU計算!BC5</f>
        <v/>
      </c>
      <c r="W4">
        <f t="shared" ref="W4:W32" si="0">SUM(H4:V4)</f>
        <v>0</v>
      </c>
      <c r="X4" s="12">
        <f t="shared" ref="X4:X32" si="1">SUM(E4:V4)</f>
        <v>0</v>
      </c>
    </row>
    <row r="5" spans="1:24">
      <c r="A5">
        <v>3</v>
      </c>
      <c r="B5" s="9">
        <f>ポイント計算!B9</f>
        <v>0</v>
      </c>
      <c r="C5" s="19">
        <f>ポイント計算!C9</f>
        <v>0</v>
      </c>
      <c r="E5" s="19">
        <f>SPU計算!F6</f>
        <v>0</v>
      </c>
      <c r="F5" s="19">
        <f>SPU計算!J6</f>
        <v>0</v>
      </c>
      <c r="H5" s="19">
        <f>SPU計算!S6</f>
        <v>0</v>
      </c>
      <c r="I5" s="19" t="str">
        <f>SPU計算!V6</f>
        <v/>
      </c>
      <c r="J5" s="21" t="str">
        <f>IF(ポイント計算!$I9=1,SPU計算!M6,"")</f>
        <v/>
      </c>
      <c r="K5" s="21" t="str">
        <f>IF(ポイント計算!$I9=1,SPU計算!P6,"")</f>
        <v/>
      </c>
      <c r="L5" s="19">
        <f>SPU計算!Y6</f>
        <v>0</v>
      </c>
      <c r="M5" s="19" t="str">
        <f>SPU計算!AB6</f>
        <v/>
      </c>
      <c r="N5" s="19" t="str">
        <f>SPU計算!AE6</f>
        <v/>
      </c>
      <c r="O5" s="19" t="str">
        <f>SPU計算!AH6</f>
        <v/>
      </c>
      <c r="P5" s="19" t="str">
        <f>SPU計算!AK6</f>
        <v/>
      </c>
      <c r="Q5" s="19" t="str">
        <f>SPU計算!AN6</f>
        <v/>
      </c>
      <c r="R5" s="19" t="str">
        <f>SPU計算!AQ6</f>
        <v/>
      </c>
      <c r="S5" s="19" t="str">
        <f>SPU計算!AT6</f>
        <v/>
      </c>
      <c r="T5" s="19" t="str">
        <f>SPU計算!AW6</f>
        <v/>
      </c>
      <c r="U5" s="19" t="str">
        <f>SPU計算!AZ6</f>
        <v/>
      </c>
      <c r="V5" s="19" t="str">
        <f>SPU計算!BC6</f>
        <v/>
      </c>
      <c r="W5">
        <f t="shared" si="0"/>
        <v>0</v>
      </c>
      <c r="X5" s="12">
        <f t="shared" si="1"/>
        <v>0</v>
      </c>
    </row>
    <row r="6" spans="1:24">
      <c r="A6">
        <v>4</v>
      </c>
      <c r="B6" s="9">
        <f>ポイント計算!B10</f>
        <v>0</v>
      </c>
      <c r="C6" s="19">
        <f>ポイント計算!C10</f>
        <v>0</v>
      </c>
      <c r="E6" s="19">
        <f>SPU計算!F7</f>
        <v>0</v>
      </c>
      <c r="F6" s="19">
        <f>SPU計算!J7</f>
        <v>0</v>
      </c>
      <c r="H6" s="19">
        <f>SPU計算!S7</f>
        <v>0</v>
      </c>
      <c r="I6" s="19" t="str">
        <f>SPU計算!V7</f>
        <v/>
      </c>
      <c r="J6" s="21" t="str">
        <f>IF(ポイント計算!$I10=1,SPU計算!M7,"")</f>
        <v/>
      </c>
      <c r="K6" s="21" t="str">
        <f>IF(ポイント計算!$I10=1,SPU計算!P7,"")</f>
        <v/>
      </c>
      <c r="L6" s="19">
        <f>SPU計算!Y7</f>
        <v>0</v>
      </c>
      <c r="M6" s="19" t="str">
        <f>SPU計算!AB7</f>
        <v/>
      </c>
      <c r="N6" s="19" t="str">
        <f>SPU計算!AE7</f>
        <v/>
      </c>
      <c r="O6" s="19" t="str">
        <f>SPU計算!AH7</f>
        <v/>
      </c>
      <c r="P6" s="19" t="str">
        <f>SPU計算!AK7</f>
        <v/>
      </c>
      <c r="Q6" s="19" t="str">
        <f>SPU計算!AN7</f>
        <v/>
      </c>
      <c r="R6" s="19" t="str">
        <f>SPU計算!AQ7</f>
        <v/>
      </c>
      <c r="S6" s="19" t="str">
        <f>SPU計算!AT7</f>
        <v/>
      </c>
      <c r="T6" s="19" t="str">
        <f>SPU計算!AW7</f>
        <v/>
      </c>
      <c r="U6" s="19" t="str">
        <f>SPU計算!AZ7</f>
        <v/>
      </c>
      <c r="V6" s="19" t="str">
        <f>SPU計算!BC7</f>
        <v/>
      </c>
      <c r="W6">
        <f t="shared" si="0"/>
        <v>0</v>
      </c>
      <c r="X6" s="12">
        <f t="shared" si="1"/>
        <v>0</v>
      </c>
    </row>
    <row r="7" spans="1:24">
      <c r="A7">
        <v>5</v>
      </c>
      <c r="B7" s="9">
        <f>ポイント計算!B11</f>
        <v>0</v>
      </c>
      <c r="C7" s="19">
        <f>ポイント計算!C11</f>
        <v>0</v>
      </c>
      <c r="E7" s="19">
        <f>SPU計算!F8</f>
        <v>0</v>
      </c>
      <c r="F7" s="19">
        <f>SPU計算!J8</f>
        <v>0</v>
      </c>
      <c r="H7" s="19">
        <f>SPU計算!S8</f>
        <v>0</v>
      </c>
      <c r="I7" s="19" t="str">
        <f>SPU計算!V8</f>
        <v/>
      </c>
      <c r="J7" s="21" t="str">
        <f>IF(ポイント計算!$I11=1,SPU計算!M8,"")</f>
        <v/>
      </c>
      <c r="K7" s="21" t="str">
        <f>IF(ポイント計算!$I11=1,SPU計算!P8,"")</f>
        <v/>
      </c>
      <c r="L7" s="19">
        <f>SPU計算!Y8</f>
        <v>0</v>
      </c>
      <c r="M7" s="19" t="str">
        <f>SPU計算!AB8</f>
        <v/>
      </c>
      <c r="N7" s="19" t="str">
        <f>SPU計算!AE8</f>
        <v/>
      </c>
      <c r="O7" s="19" t="str">
        <f>SPU計算!AH8</f>
        <v/>
      </c>
      <c r="P7" s="19" t="str">
        <f>SPU計算!AK8</f>
        <v/>
      </c>
      <c r="Q7" s="19" t="str">
        <f>SPU計算!AN8</f>
        <v/>
      </c>
      <c r="R7" s="19" t="str">
        <f>SPU計算!AQ8</f>
        <v/>
      </c>
      <c r="S7" s="19" t="str">
        <f>SPU計算!AT8</f>
        <v/>
      </c>
      <c r="T7" s="19" t="str">
        <f>SPU計算!AW8</f>
        <v/>
      </c>
      <c r="U7" s="19" t="str">
        <f>SPU計算!AZ8</f>
        <v/>
      </c>
      <c r="V7" s="19" t="str">
        <f>SPU計算!BC8</f>
        <v/>
      </c>
      <c r="W7">
        <f t="shared" si="0"/>
        <v>0</v>
      </c>
      <c r="X7" s="12">
        <f t="shared" si="1"/>
        <v>0</v>
      </c>
    </row>
    <row r="8" spans="1:24">
      <c r="A8">
        <v>6</v>
      </c>
      <c r="B8" s="9">
        <f>ポイント計算!B12</f>
        <v>0</v>
      </c>
      <c r="C8" s="19">
        <f>ポイント計算!C12</f>
        <v>0</v>
      </c>
      <c r="E8" s="19">
        <f>SPU計算!F9</f>
        <v>0</v>
      </c>
      <c r="F8" s="19">
        <f>SPU計算!J9</f>
        <v>0</v>
      </c>
      <c r="H8" s="19">
        <f>SPU計算!S9</f>
        <v>0</v>
      </c>
      <c r="I8" s="19" t="str">
        <f>SPU計算!V9</f>
        <v/>
      </c>
      <c r="J8" s="21" t="str">
        <f>IF(ポイント計算!$I12=1,SPU計算!M9,"")</f>
        <v/>
      </c>
      <c r="K8" s="21" t="str">
        <f>IF(ポイント計算!$I12=1,SPU計算!P9,"")</f>
        <v/>
      </c>
      <c r="L8" s="19">
        <f>SPU計算!Y9</f>
        <v>0</v>
      </c>
      <c r="M8" s="19" t="str">
        <f>SPU計算!AB9</f>
        <v/>
      </c>
      <c r="N8" s="19" t="str">
        <f>SPU計算!AE9</f>
        <v/>
      </c>
      <c r="O8" s="19" t="str">
        <f>SPU計算!AH9</f>
        <v/>
      </c>
      <c r="P8" s="19" t="str">
        <f>SPU計算!AK9</f>
        <v/>
      </c>
      <c r="Q8" s="19" t="str">
        <f>SPU計算!AN9</f>
        <v/>
      </c>
      <c r="R8" s="19" t="str">
        <f>SPU計算!AQ9</f>
        <v/>
      </c>
      <c r="S8" s="19" t="str">
        <f>SPU計算!AT9</f>
        <v/>
      </c>
      <c r="T8" s="19" t="str">
        <f>SPU計算!AW9</f>
        <v/>
      </c>
      <c r="U8" s="19" t="str">
        <f>SPU計算!AZ9</f>
        <v/>
      </c>
      <c r="V8" s="19" t="str">
        <f>SPU計算!BC9</f>
        <v/>
      </c>
      <c r="W8">
        <f t="shared" si="0"/>
        <v>0</v>
      </c>
      <c r="X8" s="12">
        <f t="shared" si="1"/>
        <v>0</v>
      </c>
    </row>
    <row r="9" spans="1:24">
      <c r="A9">
        <v>7</v>
      </c>
      <c r="B9" s="9">
        <f>ポイント計算!B13</f>
        <v>0</v>
      </c>
      <c r="C9" s="19">
        <f>ポイント計算!C13</f>
        <v>0</v>
      </c>
      <c r="E9" s="19">
        <f>SPU計算!F10</f>
        <v>0</v>
      </c>
      <c r="F9" s="19">
        <f>SPU計算!J10</f>
        <v>0</v>
      </c>
      <c r="H9" s="19">
        <f>SPU計算!S10</f>
        <v>0</v>
      </c>
      <c r="I9" s="19" t="str">
        <f>SPU計算!V10</f>
        <v/>
      </c>
      <c r="J9" s="21" t="str">
        <f>IF(ポイント計算!$I13=1,SPU計算!M10,"")</f>
        <v/>
      </c>
      <c r="K9" s="21" t="str">
        <f>IF(ポイント計算!$I13=1,SPU計算!P10,"")</f>
        <v/>
      </c>
      <c r="L9" s="19">
        <f>SPU計算!Y10</f>
        <v>0</v>
      </c>
      <c r="M9" s="19" t="str">
        <f>SPU計算!AB10</f>
        <v/>
      </c>
      <c r="N9" s="19" t="str">
        <f>SPU計算!AE10</f>
        <v/>
      </c>
      <c r="O9" s="19" t="str">
        <f>SPU計算!AH10</f>
        <v/>
      </c>
      <c r="P9" s="19" t="str">
        <f>SPU計算!AK10</f>
        <v/>
      </c>
      <c r="Q9" s="19" t="str">
        <f>SPU計算!AN10</f>
        <v/>
      </c>
      <c r="R9" s="19" t="str">
        <f>SPU計算!AQ10</f>
        <v/>
      </c>
      <c r="S9" s="19" t="str">
        <f>SPU計算!AT10</f>
        <v/>
      </c>
      <c r="T9" s="19" t="str">
        <f>SPU計算!AW10</f>
        <v/>
      </c>
      <c r="U9" s="19" t="str">
        <f>SPU計算!AZ10</f>
        <v/>
      </c>
      <c r="V9" s="19" t="str">
        <f>SPU計算!BC10</f>
        <v/>
      </c>
      <c r="W9">
        <f t="shared" si="0"/>
        <v>0</v>
      </c>
      <c r="X9" s="12">
        <f t="shared" si="1"/>
        <v>0</v>
      </c>
    </row>
    <row r="10" spans="1:24">
      <c r="A10">
        <v>8</v>
      </c>
      <c r="B10" s="9">
        <f>ポイント計算!B14</f>
        <v>0</v>
      </c>
      <c r="C10" s="19">
        <f>ポイント計算!C14</f>
        <v>0</v>
      </c>
      <c r="E10" s="19">
        <f>SPU計算!F11</f>
        <v>0</v>
      </c>
      <c r="F10" s="19">
        <f>SPU計算!J11</f>
        <v>0</v>
      </c>
      <c r="H10" s="19">
        <f>SPU計算!S11</f>
        <v>0</v>
      </c>
      <c r="I10" s="19" t="str">
        <f>SPU計算!V11</f>
        <v/>
      </c>
      <c r="J10" s="21" t="str">
        <f>IF(ポイント計算!$I14=1,SPU計算!M11,"")</f>
        <v/>
      </c>
      <c r="K10" s="21" t="str">
        <f>IF(ポイント計算!$I14=1,SPU計算!P11,"")</f>
        <v/>
      </c>
      <c r="L10" s="19">
        <f>SPU計算!Y11</f>
        <v>0</v>
      </c>
      <c r="M10" s="19" t="str">
        <f>SPU計算!AB11</f>
        <v/>
      </c>
      <c r="N10" s="19" t="str">
        <f>SPU計算!AE11</f>
        <v/>
      </c>
      <c r="O10" s="19" t="str">
        <f>SPU計算!AH11</f>
        <v/>
      </c>
      <c r="P10" s="19" t="str">
        <f>SPU計算!AK11</f>
        <v/>
      </c>
      <c r="Q10" s="19" t="str">
        <f>SPU計算!AN11</f>
        <v/>
      </c>
      <c r="R10" s="19" t="str">
        <f>SPU計算!AQ11</f>
        <v/>
      </c>
      <c r="S10" s="19" t="str">
        <f>SPU計算!AT11</f>
        <v/>
      </c>
      <c r="T10" s="19" t="str">
        <f>SPU計算!AW11</f>
        <v/>
      </c>
      <c r="U10" s="19" t="str">
        <f>SPU計算!AZ11</f>
        <v/>
      </c>
      <c r="V10" s="19" t="str">
        <f>SPU計算!BC11</f>
        <v/>
      </c>
      <c r="W10">
        <f t="shared" si="0"/>
        <v>0</v>
      </c>
      <c r="X10" s="12">
        <f t="shared" si="1"/>
        <v>0</v>
      </c>
    </row>
    <row r="11" spans="1:24">
      <c r="A11">
        <v>9</v>
      </c>
      <c r="B11" s="9">
        <f>ポイント計算!B15</f>
        <v>0</v>
      </c>
      <c r="C11" s="19">
        <f>ポイント計算!C15</f>
        <v>0</v>
      </c>
      <c r="E11" s="19">
        <f>SPU計算!F12</f>
        <v>0</v>
      </c>
      <c r="F11" s="19">
        <f>SPU計算!J12</f>
        <v>0</v>
      </c>
      <c r="H11" s="19">
        <f>SPU計算!S12</f>
        <v>0</v>
      </c>
      <c r="I11" s="19" t="str">
        <f>SPU計算!V12</f>
        <v/>
      </c>
      <c r="J11" s="21" t="str">
        <f>IF(ポイント計算!$I15=1,SPU計算!M12,"")</f>
        <v/>
      </c>
      <c r="K11" s="21" t="str">
        <f>IF(ポイント計算!$I15=1,SPU計算!P12,"")</f>
        <v/>
      </c>
      <c r="L11" s="19">
        <f>SPU計算!Y12</f>
        <v>0</v>
      </c>
      <c r="M11" s="19" t="str">
        <f>SPU計算!AB12</f>
        <v/>
      </c>
      <c r="N11" s="19" t="str">
        <f>SPU計算!AE12</f>
        <v/>
      </c>
      <c r="O11" s="19" t="str">
        <f>SPU計算!AH12</f>
        <v/>
      </c>
      <c r="P11" s="19" t="str">
        <f>SPU計算!AK12</f>
        <v/>
      </c>
      <c r="Q11" s="19" t="str">
        <f>SPU計算!AN12</f>
        <v/>
      </c>
      <c r="R11" s="19" t="str">
        <f>SPU計算!AQ12</f>
        <v/>
      </c>
      <c r="S11" s="19" t="str">
        <f>SPU計算!AT12</f>
        <v/>
      </c>
      <c r="T11" s="19" t="str">
        <f>SPU計算!AW12</f>
        <v/>
      </c>
      <c r="U11" s="19" t="str">
        <f>SPU計算!AZ12</f>
        <v/>
      </c>
      <c r="V11" s="19" t="str">
        <f>SPU計算!BC12</f>
        <v/>
      </c>
      <c r="W11">
        <f t="shared" si="0"/>
        <v>0</v>
      </c>
      <c r="X11" s="12">
        <f t="shared" si="1"/>
        <v>0</v>
      </c>
    </row>
    <row r="12" spans="1:24">
      <c r="A12">
        <v>10</v>
      </c>
      <c r="B12" s="9">
        <f>ポイント計算!B16</f>
        <v>0</v>
      </c>
      <c r="C12" s="19">
        <f>ポイント計算!C16</f>
        <v>0</v>
      </c>
      <c r="E12" s="19">
        <f>SPU計算!F13</f>
        <v>0</v>
      </c>
      <c r="F12" s="19">
        <f>SPU計算!J13</f>
        <v>0</v>
      </c>
      <c r="H12" s="19">
        <f>SPU計算!S13</f>
        <v>0</v>
      </c>
      <c r="I12" s="19" t="str">
        <f>SPU計算!V13</f>
        <v/>
      </c>
      <c r="J12" s="21" t="str">
        <f>IF(ポイント計算!$I16=1,SPU計算!M13,"")</f>
        <v/>
      </c>
      <c r="K12" s="21" t="str">
        <f>IF(ポイント計算!$I16=1,SPU計算!P13,"")</f>
        <v/>
      </c>
      <c r="L12" s="19">
        <f>SPU計算!Y13</f>
        <v>0</v>
      </c>
      <c r="M12" s="19" t="str">
        <f>SPU計算!AB13</f>
        <v/>
      </c>
      <c r="N12" s="19" t="str">
        <f>SPU計算!AE13</f>
        <v/>
      </c>
      <c r="O12" s="19" t="str">
        <f>SPU計算!AH13</f>
        <v/>
      </c>
      <c r="P12" s="19" t="str">
        <f>SPU計算!AK13</f>
        <v/>
      </c>
      <c r="Q12" s="19" t="str">
        <f>SPU計算!AN13</f>
        <v/>
      </c>
      <c r="R12" s="19" t="str">
        <f>SPU計算!AQ13</f>
        <v/>
      </c>
      <c r="S12" s="19" t="str">
        <f>SPU計算!AT13</f>
        <v/>
      </c>
      <c r="T12" s="19" t="str">
        <f>SPU計算!AW13</f>
        <v/>
      </c>
      <c r="U12" s="19" t="str">
        <f>SPU計算!AZ13</f>
        <v/>
      </c>
      <c r="V12" s="19" t="str">
        <f>SPU計算!BC13</f>
        <v/>
      </c>
      <c r="W12">
        <f t="shared" si="0"/>
        <v>0</v>
      </c>
      <c r="X12" s="12">
        <f t="shared" si="1"/>
        <v>0</v>
      </c>
    </row>
    <row r="13" spans="1:24">
      <c r="A13">
        <v>11</v>
      </c>
      <c r="B13" s="9">
        <f>ポイント計算!B17</f>
        <v>0</v>
      </c>
      <c r="C13" s="19">
        <f>ポイント計算!C17</f>
        <v>0</v>
      </c>
      <c r="E13" s="19">
        <f>SPU計算!F14</f>
        <v>0</v>
      </c>
      <c r="F13" s="19">
        <f>SPU計算!J14</f>
        <v>0</v>
      </c>
      <c r="H13" s="19">
        <f>SPU計算!S14</f>
        <v>0</v>
      </c>
      <c r="I13" s="19" t="str">
        <f>SPU計算!V14</f>
        <v/>
      </c>
      <c r="J13" s="21" t="str">
        <f>IF(ポイント計算!$I17=1,SPU計算!M14,"")</f>
        <v/>
      </c>
      <c r="K13" s="21" t="str">
        <f>IF(ポイント計算!$I17=1,SPU計算!P14,"")</f>
        <v/>
      </c>
      <c r="L13" s="19">
        <f>SPU計算!Y14</f>
        <v>0</v>
      </c>
      <c r="M13" s="19" t="str">
        <f>SPU計算!AB14</f>
        <v/>
      </c>
      <c r="N13" s="19" t="str">
        <f>SPU計算!AE14</f>
        <v/>
      </c>
      <c r="O13" s="19" t="str">
        <f>SPU計算!AH14</f>
        <v/>
      </c>
      <c r="P13" s="19" t="str">
        <f>SPU計算!AK14</f>
        <v/>
      </c>
      <c r="Q13" s="19" t="str">
        <f>SPU計算!AN14</f>
        <v/>
      </c>
      <c r="R13" s="19" t="str">
        <f>SPU計算!AQ14</f>
        <v/>
      </c>
      <c r="S13" s="19" t="str">
        <f>SPU計算!AT14</f>
        <v/>
      </c>
      <c r="T13" s="19" t="str">
        <f>SPU計算!AW14</f>
        <v/>
      </c>
      <c r="U13" s="19" t="str">
        <f>SPU計算!AZ14</f>
        <v/>
      </c>
      <c r="V13" s="19" t="str">
        <f>SPU計算!BC14</f>
        <v/>
      </c>
      <c r="W13">
        <f t="shared" si="0"/>
        <v>0</v>
      </c>
      <c r="X13" s="12">
        <f t="shared" si="1"/>
        <v>0</v>
      </c>
    </row>
    <row r="14" spans="1:24">
      <c r="A14">
        <v>12</v>
      </c>
      <c r="B14" s="9">
        <f>ポイント計算!B18</f>
        <v>0</v>
      </c>
      <c r="C14" s="19">
        <f>ポイント計算!C18</f>
        <v>0</v>
      </c>
      <c r="E14" s="19">
        <f>SPU計算!F15</f>
        <v>0</v>
      </c>
      <c r="F14" s="19">
        <f>SPU計算!J15</f>
        <v>0</v>
      </c>
      <c r="H14" s="19">
        <f>SPU計算!S15</f>
        <v>0</v>
      </c>
      <c r="I14" s="19" t="str">
        <f>SPU計算!V15</f>
        <v/>
      </c>
      <c r="J14" s="21" t="str">
        <f>IF(ポイント計算!$I18=1,SPU計算!M15,"")</f>
        <v/>
      </c>
      <c r="K14" s="21" t="str">
        <f>IF(ポイント計算!$I18=1,SPU計算!P15,"")</f>
        <v/>
      </c>
      <c r="L14" s="19">
        <f>SPU計算!Y15</f>
        <v>0</v>
      </c>
      <c r="M14" s="19" t="str">
        <f>SPU計算!AB15</f>
        <v/>
      </c>
      <c r="N14" s="19" t="str">
        <f>SPU計算!AE15</f>
        <v/>
      </c>
      <c r="O14" s="19" t="str">
        <f>SPU計算!AH15</f>
        <v/>
      </c>
      <c r="P14" s="19" t="str">
        <f>SPU計算!AK15</f>
        <v/>
      </c>
      <c r="Q14" s="19" t="str">
        <f>SPU計算!AN15</f>
        <v/>
      </c>
      <c r="R14" s="19" t="str">
        <f>SPU計算!AQ15</f>
        <v/>
      </c>
      <c r="S14" s="19" t="str">
        <f>SPU計算!AT15</f>
        <v/>
      </c>
      <c r="T14" s="19" t="str">
        <f>SPU計算!AW15</f>
        <v/>
      </c>
      <c r="U14" s="19" t="str">
        <f>SPU計算!AZ15</f>
        <v/>
      </c>
      <c r="V14" s="19" t="str">
        <f>SPU計算!BC15</f>
        <v/>
      </c>
      <c r="W14">
        <f t="shared" si="0"/>
        <v>0</v>
      </c>
      <c r="X14" s="12">
        <f t="shared" si="1"/>
        <v>0</v>
      </c>
    </row>
    <row r="15" spans="1:24">
      <c r="A15">
        <v>13</v>
      </c>
      <c r="B15" s="9">
        <f>ポイント計算!B19</f>
        <v>0</v>
      </c>
      <c r="C15" s="19">
        <f>ポイント計算!C19</f>
        <v>0</v>
      </c>
      <c r="E15" s="19">
        <f>SPU計算!F16</f>
        <v>0</v>
      </c>
      <c r="F15" s="19">
        <f>SPU計算!J16</f>
        <v>0</v>
      </c>
      <c r="H15" s="19">
        <f>SPU計算!S16</f>
        <v>0</v>
      </c>
      <c r="I15" s="19" t="str">
        <f>SPU計算!V16</f>
        <v/>
      </c>
      <c r="J15" s="21" t="str">
        <f>IF(ポイント計算!$I19=1,SPU計算!M16,"")</f>
        <v/>
      </c>
      <c r="K15" s="21" t="str">
        <f>IF(ポイント計算!$I19=1,SPU計算!P16,"")</f>
        <v/>
      </c>
      <c r="L15" s="19">
        <f>SPU計算!Y16</f>
        <v>0</v>
      </c>
      <c r="M15" s="19" t="str">
        <f>SPU計算!AB16</f>
        <v/>
      </c>
      <c r="N15" s="19" t="str">
        <f>SPU計算!AE16</f>
        <v/>
      </c>
      <c r="O15" s="19" t="str">
        <f>SPU計算!AH16</f>
        <v/>
      </c>
      <c r="P15" s="19" t="str">
        <f>SPU計算!AK16</f>
        <v/>
      </c>
      <c r="Q15" s="19" t="str">
        <f>SPU計算!AN16</f>
        <v/>
      </c>
      <c r="R15" s="19" t="str">
        <f>SPU計算!AQ16</f>
        <v/>
      </c>
      <c r="S15" s="19" t="str">
        <f>SPU計算!AT16</f>
        <v/>
      </c>
      <c r="T15" s="19" t="str">
        <f>SPU計算!AW16</f>
        <v/>
      </c>
      <c r="U15" s="19" t="str">
        <f>SPU計算!AZ16</f>
        <v/>
      </c>
      <c r="V15" s="19" t="str">
        <f>SPU計算!BC16</f>
        <v/>
      </c>
      <c r="W15">
        <f t="shared" si="0"/>
        <v>0</v>
      </c>
      <c r="X15" s="12">
        <f t="shared" si="1"/>
        <v>0</v>
      </c>
    </row>
    <row r="16" spans="1:24">
      <c r="A16">
        <v>14</v>
      </c>
      <c r="B16" s="9">
        <f>ポイント計算!B20</f>
        <v>0</v>
      </c>
      <c r="C16" s="19">
        <f>ポイント計算!C20</f>
        <v>0</v>
      </c>
      <c r="E16" s="19">
        <f>SPU計算!F17</f>
        <v>0</v>
      </c>
      <c r="F16" s="19">
        <f>SPU計算!J17</f>
        <v>0</v>
      </c>
      <c r="H16" s="19">
        <f>SPU計算!S17</f>
        <v>0</v>
      </c>
      <c r="I16" s="19" t="str">
        <f>SPU計算!V17</f>
        <v/>
      </c>
      <c r="J16" s="21" t="str">
        <f>IF(ポイント計算!$I20=1,SPU計算!M17,"")</f>
        <v/>
      </c>
      <c r="K16" s="21" t="str">
        <f>IF(ポイント計算!$I20=1,SPU計算!P17,"")</f>
        <v/>
      </c>
      <c r="L16" s="19">
        <f>SPU計算!Y17</f>
        <v>0</v>
      </c>
      <c r="M16" s="19" t="str">
        <f>SPU計算!AB17</f>
        <v/>
      </c>
      <c r="N16" s="19" t="str">
        <f>SPU計算!AE17</f>
        <v/>
      </c>
      <c r="O16" s="19" t="str">
        <f>SPU計算!AH17</f>
        <v/>
      </c>
      <c r="P16" s="19" t="str">
        <f>SPU計算!AK17</f>
        <v/>
      </c>
      <c r="Q16" s="19" t="str">
        <f>SPU計算!AN17</f>
        <v/>
      </c>
      <c r="R16" s="19" t="str">
        <f>SPU計算!AQ17</f>
        <v/>
      </c>
      <c r="S16" s="19" t="str">
        <f>SPU計算!AT17</f>
        <v/>
      </c>
      <c r="T16" s="19" t="str">
        <f>SPU計算!AW17</f>
        <v/>
      </c>
      <c r="U16" s="19" t="str">
        <f>SPU計算!AZ17</f>
        <v/>
      </c>
      <c r="V16" s="19" t="str">
        <f>SPU計算!BC17</f>
        <v/>
      </c>
      <c r="W16">
        <f t="shared" si="0"/>
        <v>0</v>
      </c>
      <c r="X16" s="12">
        <f t="shared" si="1"/>
        <v>0</v>
      </c>
    </row>
    <row r="17" spans="1:24">
      <c r="A17">
        <v>15</v>
      </c>
      <c r="B17" s="9">
        <f>ポイント計算!B21</f>
        <v>0</v>
      </c>
      <c r="C17" s="19">
        <f>ポイント計算!C21</f>
        <v>0</v>
      </c>
      <c r="E17" s="19">
        <f>SPU計算!F18</f>
        <v>0</v>
      </c>
      <c r="F17" s="19">
        <f>SPU計算!J18</f>
        <v>0</v>
      </c>
      <c r="H17" s="19">
        <f>SPU計算!S18</f>
        <v>0</v>
      </c>
      <c r="I17" s="19" t="str">
        <f>SPU計算!V18</f>
        <v/>
      </c>
      <c r="J17" s="21" t="str">
        <f>IF(ポイント計算!$I21=1,SPU計算!M18,"")</f>
        <v/>
      </c>
      <c r="K17" s="21" t="str">
        <f>IF(ポイント計算!$I21=1,SPU計算!P18,"")</f>
        <v/>
      </c>
      <c r="L17" s="19">
        <f>SPU計算!Y18</f>
        <v>0</v>
      </c>
      <c r="M17" s="19" t="str">
        <f>SPU計算!AB18</f>
        <v/>
      </c>
      <c r="N17" s="19" t="str">
        <f>SPU計算!AE18</f>
        <v/>
      </c>
      <c r="O17" s="19" t="str">
        <f>SPU計算!AH18</f>
        <v/>
      </c>
      <c r="P17" s="19" t="str">
        <f>SPU計算!AK18</f>
        <v/>
      </c>
      <c r="Q17" s="19" t="str">
        <f>SPU計算!AN18</f>
        <v/>
      </c>
      <c r="R17" s="19" t="str">
        <f>SPU計算!AQ18</f>
        <v/>
      </c>
      <c r="S17" s="19" t="str">
        <f>SPU計算!AT18</f>
        <v/>
      </c>
      <c r="T17" s="19" t="str">
        <f>SPU計算!AW18</f>
        <v/>
      </c>
      <c r="U17" s="19" t="str">
        <f>SPU計算!AZ18</f>
        <v/>
      </c>
      <c r="V17" s="19" t="str">
        <f>SPU計算!BC18</f>
        <v/>
      </c>
      <c r="W17">
        <f t="shared" si="0"/>
        <v>0</v>
      </c>
      <c r="X17" s="12">
        <f t="shared" si="1"/>
        <v>0</v>
      </c>
    </row>
    <row r="18" spans="1:24">
      <c r="A18">
        <v>16</v>
      </c>
      <c r="B18" s="9">
        <f>ポイント計算!B22</f>
        <v>0</v>
      </c>
      <c r="C18" s="19">
        <f>ポイント計算!C22</f>
        <v>0</v>
      </c>
      <c r="E18" s="19">
        <f>SPU計算!F19</f>
        <v>0</v>
      </c>
      <c r="F18" s="19">
        <f>SPU計算!J19</f>
        <v>0</v>
      </c>
      <c r="H18" s="19">
        <f>SPU計算!S19</f>
        <v>0</v>
      </c>
      <c r="I18" s="19" t="str">
        <f>SPU計算!V19</f>
        <v/>
      </c>
      <c r="J18" s="21" t="str">
        <f>IF(ポイント計算!$I22=1,SPU計算!M19,"")</f>
        <v/>
      </c>
      <c r="K18" s="21" t="str">
        <f>IF(ポイント計算!$I22=1,SPU計算!P19,"")</f>
        <v/>
      </c>
      <c r="L18" s="19">
        <f>SPU計算!Y19</f>
        <v>0</v>
      </c>
      <c r="M18" s="19" t="str">
        <f>SPU計算!AB19</f>
        <v/>
      </c>
      <c r="N18" s="19" t="str">
        <f>SPU計算!AE19</f>
        <v/>
      </c>
      <c r="O18" s="19" t="str">
        <f>SPU計算!AH19</f>
        <v/>
      </c>
      <c r="P18" s="19" t="str">
        <f>SPU計算!AK19</f>
        <v/>
      </c>
      <c r="Q18" s="19" t="str">
        <f>SPU計算!AN19</f>
        <v/>
      </c>
      <c r="R18" s="19" t="str">
        <f>SPU計算!AQ19</f>
        <v/>
      </c>
      <c r="S18" s="19" t="str">
        <f>SPU計算!AT19</f>
        <v/>
      </c>
      <c r="T18" s="19" t="str">
        <f>SPU計算!AW19</f>
        <v/>
      </c>
      <c r="U18" s="19" t="str">
        <f>SPU計算!AZ19</f>
        <v/>
      </c>
      <c r="V18" s="19" t="str">
        <f>SPU計算!BC19</f>
        <v/>
      </c>
      <c r="W18">
        <f t="shared" si="0"/>
        <v>0</v>
      </c>
      <c r="X18" s="12">
        <f t="shared" si="1"/>
        <v>0</v>
      </c>
    </row>
    <row r="19" spans="1:24">
      <c r="A19">
        <v>17</v>
      </c>
      <c r="B19" s="9">
        <f>ポイント計算!B23</f>
        <v>0</v>
      </c>
      <c r="C19" s="19">
        <f>ポイント計算!C23</f>
        <v>0</v>
      </c>
      <c r="E19" s="19">
        <f>SPU計算!F20</f>
        <v>0</v>
      </c>
      <c r="F19" s="19">
        <f>SPU計算!J20</f>
        <v>0</v>
      </c>
      <c r="H19" s="19">
        <f>SPU計算!S20</f>
        <v>0</v>
      </c>
      <c r="I19" s="19" t="str">
        <f>SPU計算!V20</f>
        <v/>
      </c>
      <c r="J19" s="21" t="str">
        <f>IF(ポイント計算!$I23=1,SPU計算!M20,"")</f>
        <v/>
      </c>
      <c r="K19" s="21" t="str">
        <f>IF(ポイント計算!$I23=1,SPU計算!P20,"")</f>
        <v/>
      </c>
      <c r="L19" s="19">
        <f>SPU計算!Y20</f>
        <v>0</v>
      </c>
      <c r="M19" s="19" t="str">
        <f>SPU計算!AB20</f>
        <v/>
      </c>
      <c r="N19" s="19" t="str">
        <f>SPU計算!AE20</f>
        <v/>
      </c>
      <c r="O19" s="19" t="str">
        <f>SPU計算!AH20</f>
        <v/>
      </c>
      <c r="P19" s="19" t="str">
        <f>SPU計算!AK20</f>
        <v/>
      </c>
      <c r="Q19" s="19" t="str">
        <f>SPU計算!AN20</f>
        <v/>
      </c>
      <c r="R19" s="19" t="str">
        <f>SPU計算!AQ20</f>
        <v/>
      </c>
      <c r="S19" s="19" t="str">
        <f>SPU計算!AT20</f>
        <v/>
      </c>
      <c r="T19" s="19" t="str">
        <f>SPU計算!AW20</f>
        <v/>
      </c>
      <c r="U19" s="19" t="str">
        <f>SPU計算!AZ20</f>
        <v/>
      </c>
      <c r="V19" s="19" t="str">
        <f>SPU計算!BC20</f>
        <v/>
      </c>
      <c r="W19">
        <f t="shared" si="0"/>
        <v>0</v>
      </c>
      <c r="X19" s="12">
        <f t="shared" si="1"/>
        <v>0</v>
      </c>
    </row>
    <row r="20" spans="1:24">
      <c r="A20">
        <v>18</v>
      </c>
      <c r="B20" s="9">
        <f>ポイント計算!B24</f>
        <v>0</v>
      </c>
      <c r="C20" s="19">
        <f>ポイント計算!C24</f>
        <v>0</v>
      </c>
      <c r="E20" s="19">
        <f>SPU計算!F21</f>
        <v>0</v>
      </c>
      <c r="F20" s="19">
        <f>SPU計算!J21</f>
        <v>0</v>
      </c>
      <c r="H20" s="19">
        <f>SPU計算!S21</f>
        <v>0</v>
      </c>
      <c r="I20" s="19" t="str">
        <f>SPU計算!V21</f>
        <v/>
      </c>
      <c r="J20" s="21" t="str">
        <f>IF(ポイント計算!$I24=1,SPU計算!M21,"")</f>
        <v/>
      </c>
      <c r="K20" s="21" t="str">
        <f>IF(ポイント計算!$I24=1,SPU計算!P21,"")</f>
        <v/>
      </c>
      <c r="L20" s="19">
        <f>SPU計算!Y21</f>
        <v>0</v>
      </c>
      <c r="M20" s="19" t="str">
        <f>SPU計算!AB21</f>
        <v/>
      </c>
      <c r="N20" s="19" t="str">
        <f>SPU計算!AE21</f>
        <v/>
      </c>
      <c r="O20" s="19" t="str">
        <f>SPU計算!AH21</f>
        <v/>
      </c>
      <c r="P20" s="19" t="str">
        <f>SPU計算!AK21</f>
        <v/>
      </c>
      <c r="Q20" s="19" t="str">
        <f>SPU計算!AN21</f>
        <v/>
      </c>
      <c r="R20" s="19" t="str">
        <f>SPU計算!AQ21</f>
        <v/>
      </c>
      <c r="S20" s="19" t="str">
        <f>SPU計算!AT21</f>
        <v/>
      </c>
      <c r="T20" s="19" t="str">
        <f>SPU計算!AW21</f>
        <v/>
      </c>
      <c r="U20" s="19" t="str">
        <f>SPU計算!AZ21</f>
        <v/>
      </c>
      <c r="V20" s="19" t="str">
        <f>SPU計算!BC21</f>
        <v/>
      </c>
      <c r="W20">
        <f t="shared" si="0"/>
        <v>0</v>
      </c>
      <c r="X20" s="12">
        <f t="shared" si="1"/>
        <v>0</v>
      </c>
    </row>
    <row r="21" spans="1:24">
      <c r="A21">
        <v>19</v>
      </c>
      <c r="B21" s="9">
        <f>ポイント計算!B25</f>
        <v>0</v>
      </c>
      <c r="C21" s="19">
        <f>ポイント計算!C25</f>
        <v>0</v>
      </c>
      <c r="E21" s="19">
        <f>SPU計算!F22</f>
        <v>0</v>
      </c>
      <c r="F21" s="19">
        <f>SPU計算!J22</f>
        <v>0</v>
      </c>
      <c r="H21" s="19">
        <f>SPU計算!S22</f>
        <v>0</v>
      </c>
      <c r="I21" s="19" t="str">
        <f>SPU計算!V22</f>
        <v/>
      </c>
      <c r="J21" s="21" t="str">
        <f>IF(ポイント計算!$I25=1,SPU計算!M22,"")</f>
        <v/>
      </c>
      <c r="K21" s="21" t="str">
        <f>IF(ポイント計算!$I25=1,SPU計算!P22,"")</f>
        <v/>
      </c>
      <c r="L21" s="19">
        <f>SPU計算!Y22</f>
        <v>0</v>
      </c>
      <c r="M21" s="19" t="str">
        <f>SPU計算!AB22</f>
        <v/>
      </c>
      <c r="N21" s="19" t="str">
        <f>SPU計算!AE22</f>
        <v/>
      </c>
      <c r="O21" s="19" t="str">
        <f>SPU計算!AH22</f>
        <v/>
      </c>
      <c r="P21" s="19" t="str">
        <f>SPU計算!AK22</f>
        <v/>
      </c>
      <c r="Q21" s="19" t="str">
        <f>SPU計算!AN22</f>
        <v/>
      </c>
      <c r="R21" s="19" t="str">
        <f>SPU計算!AQ22</f>
        <v/>
      </c>
      <c r="S21" s="19" t="str">
        <f>SPU計算!AT22</f>
        <v/>
      </c>
      <c r="T21" s="19" t="str">
        <f>SPU計算!AW22</f>
        <v/>
      </c>
      <c r="U21" s="19" t="str">
        <f>SPU計算!AZ22</f>
        <v/>
      </c>
      <c r="V21" s="19" t="str">
        <f>SPU計算!BC22</f>
        <v/>
      </c>
      <c r="W21">
        <f t="shared" si="0"/>
        <v>0</v>
      </c>
      <c r="X21" s="12">
        <f t="shared" si="1"/>
        <v>0</v>
      </c>
    </row>
    <row r="22" spans="1:24">
      <c r="A22">
        <v>20</v>
      </c>
      <c r="B22" s="9">
        <f>ポイント計算!B26</f>
        <v>0</v>
      </c>
      <c r="C22" s="19">
        <f>ポイント計算!C26</f>
        <v>0</v>
      </c>
      <c r="E22" s="19">
        <f>SPU計算!F23</f>
        <v>0</v>
      </c>
      <c r="F22" s="19">
        <f>SPU計算!J23</f>
        <v>0</v>
      </c>
      <c r="H22" s="19">
        <f>SPU計算!S23</f>
        <v>0</v>
      </c>
      <c r="I22" s="19" t="str">
        <f>SPU計算!V23</f>
        <v/>
      </c>
      <c r="J22" s="21" t="str">
        <f>IF(ポイント計算!$I26=1,SPU計算!M23,"")</f>
        <v/>
      </c>
      <c r="K22" s="21" t="str">
        <f>IF(ポイント計算!$I26=1,SPU計算!P23,"")</f>
        <v/>
      </c>
      <c r="L22" s="19">
        <f>SPU計算!Y23</f>
        <v>0</v>
      </c>
      <c r="M22" s="19" t="str">
        <f>SPU計算!AB23</f>
        <v/>
      </c>
      <c r="N22" s="19" t="str">
        <f>SPU計算!AE23</f>
        <v/>
      </c>
      <c r="O22" s="19" t="str">
        <f>SPU計算!AH23</f>
        <v/>
      </c>
      <c r="P22" s="19" t="str">
        <f>SPU計算!AK23</f>
        <v/>
      </c>
      <c r="Q22" s="19" t="str">
        <f>SPU計算!AN23</f>
        <v/>
      </c>
      <c r="R22" s="19" t="str">
        <f>SPU計算!AQ23</f>
        <v/>
      </c>
      <c r="S22" s="19" t="str">
        <f>SPU計算!AT23</f>
        <v/>
      </c>
      <c r="T22" s="19" t="str">
        <f>SPU計算!AW23</f>
        <v/>
      </c>
      <c r="U22" s="19" t="str">
        <f>SPU計算!AZ23</f>
        <v/>
      </c>
      <c r="V22" s="19" t="str">
        <f>SPU計算!BC23</f>
        <v/>
      </c>
      <c r="W22">
        <f t="shared" si="0"/>
        <v>0</v>
      </c>
      <c r="X22" s="12">
        <f t="shared" si="1"/>
        <v>0</v>
      </c>
    </row>
    <row r="23" spans="1:24">
      <c r="A23">
        <v>21</v>
      </c>
      <c r="B23" s="9">
        <f>ポイント計算!B27</f>
        <v>0</v>
      </c>
      <c r="C23" s="19">
        <f>ポイント計算!C27</f>
        <v>0</v>
      </c>
      <c r="E23" s="19">
        <f>SPU計算!F24</f>
        <v>0</v>
      </c>
      <c r="F23" s="19">
        <f>SPU計算!J24</f>
        <v>0</v>
      </c>
      <c r="H23" s="19">
        <f>SPU計算!S24</f>
        <v>0</v>
      </c>
      <c r="I23" s="19" t="str">
        <f>SPU計算!V24</f>
        <v/>
      </c>
      <c r="J23" s="21" t="str">
        <f>IF(ポイント計算!$I27=1,SPU計算!M24,"")</f>
        <v/>
      </c>
      <c r="K23" s="21" t="str">
        <f>IF(ポイント計算!$I27=1,SPU計算!P24,"")</f>
        <v/>
      </c>
      <c r="L23" s="19">
        <f>SPU計算!Y24</f>
        <v>0</v>
      </c>
      <c r="M23" s="19" t="str">
        <f>SPU計算!AB24</f>
        <v/>
      </c>
      <c r="N23" s="19" t="str">
        <f>SPU計算!AE24</f>
        <v/>
      </c>
      <c r="O23" s="19" t="str">
        <f>SPU計算!AH24</f>
        <v/>
      </c>
      <c r="P23" s="19" t="str">
        <f>SPU計算!AK24</f>
        <v/>
      </c>
      <c r="Q23" s="19" t="str">
        <f>SPU計算!AN24</f>
        <v/>
      </c>
      <c r="R23" s="19" t="str">
        <f>SPU計算!AQ24</f>
        <v/>
      </c>
      <c r="S23" s="19" t="str">
        <f>SPU計算!AT24</f>
        <v/>
      </c>
      <c r="T23" s="19" t="str">
        <f>SPU計算!AW24</f>
        <v/>
      </c>
      <c r="U23" s="19" t="str">
        <f>SPU計算!AZ24</f>
        <v/>
      </c>
      <c r="V23" s="19" t="str">
        <f>SPU計算!BC24</f>
        <v/>
      </c>
      <c r="W23">
        <f t="shared" si="0"/>
        <v>0</v>
      </c>
      <c r="X23" s="12">
        <f t="shared" si="1"/>
        <v>0</v>
      </c>
    </row>
    <row r="24" spans="1:24">
      <c r="A24">
        <v>22</v>
      </c>
      <c r="B24" s="9">
        <f>ポイント計算!B28</f>
        <v>0</v>
      </c>
      <c r="C24" s="19">
        <f>ポイント計算!C28</f>
        <v>0</v>
      </c>
      <c r="E24" s="19">
        <f>SPU計算!F25</f>
        <v>0</v>
      </c>
      <c r="F24" s="19">
        <f>SPU計算!J25</f>
        <v>0</v>
      </c>
      <c r="H24" s="19">
        <f>SPU計算!S25</f>
        <v>0</v>
      </c>
      <c r="I24" s="19" t="str">
        <f>SPU計算!V25</f>
        <v/>
      </c>
      <c r="J24" s="21" t="str">
        <f>IF(ポイント計算!$I28=1,SPU計算!M25,"")</f>
        <v/>
      </c>
      <c r="K24" s="21" t="str">
        <f>IF(ポイント計算!$I28=1,SPU計算!P25,"")</f>
        <v/>
      </c>
      <c r="L24" s="19">
        <f>SPU計算!Y25</f>
        <v>0</v>
      </c>
      <c r="M24" s="19" t="str">
        <f>SPU計算!AB25</f>
        <v/>
      </c>
      <c r="N24" s="19" t="str">
        <f>SPU計算!AE25</f>
        <v/>
      </c>
      <c r="O24" s="19" t="str">
        <f>SPU計算!AH25</f>
        <v/>
      </c>
      <c r="P24" s="19" t="str">
        <f>SPU計算!AK25</f>
        <v/>
      </c>
      <c r="Q24" s="19" t="str">
        <f>SPU計算!AN25</f>
        <v/>
      </c>
      <c r="R24" s="19" t="str">
        <f>SPU計算!AQ25</f>
        <v/>
      </c>
      <c r="S24" s="19" t="str">
        <f>SPU計算!AT25</f>
        <v/>
      </c>
      <c r="T24" s="19" t="str">
        <f>SPU計算!AW25</f>
        <v/>
      </c>
      <c r="U24" s="19" t="str">
        <f>SPU計算!AZ25</f>
        <v/>
      </c>
      <c r="V24" s="19" t="str">
        <f>SPU計算!BC25</f>
        <v/>
      </c>
      <c r="W24">
        <f t="shared" si="0"/>
        <v>0</v>
      </c>
      <c r="X24" s="12">
        <f t="shared" si="1"/>
        <v>0</v>
      </c>
    </row>
    <row r="25" spans="1:24">
      <c r="A25">
        <v>23</v>
      </c>
      <c r="B25" s="9">
        <f>ポイント計算!B29</f>
        <v>0</v>
      </c>
      <c r="C25" s="19">
        <f>ポイント計算!C29</f>
        <v>0</v>
      </c>
      <c r="E25" s="19">
        <f>SPU計算!F26</f>
        <v>0</v>
      </c>
      <c r="F25" s="19">
        <f>SPU計算!J26</f>
        <v>0</v>
      </c>
      <c r="H25" s="19">
        <f>SPU計算!S26</f>
        <v>0</v>
      </c>
      <c r="I25" s="19" t="str">
        <f>SPU計算!V26</f>
        <v/>
      </c>
      <c r="J25" s="21" t="str">
        <f>IF(ポイント計算!$I29=1,SPU計算!M26,"")</f>
        <v/>
      </c>
      <c r="K25" s="21" t="str">
        <f>IF(ポイント計算!$I29=1,SPU計算!P26,"")</f>
        <v/>
      </c>
      <c r="L25" s="19">
        <f>SPU計算!Y26</f>
        <v>0</v>
      </c>
      <c r="M25" s="19" t="str">
        <f>SPU計算!AB26</f>
        <v/>
      </c>
      <c r="N25" s="19" t="str">
        <f>SPU計算!AE26</f>
        <v/>
      </c>
      <c r="O25" s="19" t="str">
        <f>SPU計算!AH26</f>
        <v/>
      </c>
      <c r="P25" s="19" t="str">
        <f>SPU計算!AK26</f>
        <v/>
      </c>
      <c r="Q25" s="19" t="str">
        <f>SPU計算!AN26</f>
        <v/>
      </c>
      <c r="R25" s="19" t="str">
        <f>SPU計算!AQ26</f>
        <v/>
      </c>
      <c r="S25" s="19" t="str">
        <f>SPU計算!AT26</f>
        <v/>
      </c>
      <c r="T25" s="19" t="str">
        <f>SPU計算!AW26</f>
        <v/>
      </c>
      <c r="U25" s="19" t="str">
        <f>SPU計算!AZ26</f>
        <v/>
      </c>
      <c r="V25" s="19" t="str">
        <f>SPU計算!BC26</f>
        <v/>
      </c>
      <c r="W25">
        <f t="shared" si="0"/>
        <v>0</v>
      </c>
      <c r="X25" s="12">
        <f t="shared" si="1"/>
        <v>0</v>
      </c>
    </row>
    <row r="26" spans="1:24">
      <c r="A26">
        <v>24</v>
      </c>
      <c r="B26" s="9">
        <f>ポイント計算!B30</f>
        <v>0</v>
      </c>
      <c r="C26" s="19">
        <f>ポイント計算!C30</f>
        <v>0</v>
      </c>
      <c r="E26" s="19">
        <f>SPU計算!F27</f>
        <v>0</v>
      </c>
      <c r="F26" s="19">
        <f>SPU計算!J27</f>
        <v>0</v>
      </c>
      <c r="H26" s="19">
        <f>SPU計算!S27</f>
        <v>0</v>
      </c>
      <c r="I26" s="19" t="str">
        <f>SPU計算!V27</f>
        <v/>
      </c>
      <c r="J26" s="21" t="str">
        <f>IF(ポイント計算!$I30=1,SPU計算!M27,"")</f>
        <v/>
      </c>
      <c r="K26" s="21" t="str">
        <f>IF(ポイント計算!$I30=1,SPU計算!P27,"")</f>
        <v/>
      </c>
      <c r="L26" s="19">
        <f>SPU計算!Y27</f>
        <v>0</v>
      </c>
      <c r="M26" s="19" t="str">
        <f>SPU計算!AB27</f>
        <v/>
      </c>
      <c r="N26" s="19" t="str">
        <f>SPU計算!AE27</f>
        <v/>
      </c>
      <c r="O26" s="19" t="str">
        <f>SPU計算!AH27</f>
        <v/>
      </c>
      <c r="P26" s="19" t="str">
        <f>SPU計算!AK27</f>
        <v/>
      </c>
      <c r="Q26" s="19" t="str">
        <f>SPU計算!AN27</f>
        <v/>
      </c>
      <c r="R26" s="19" t="str">
        <f>SPU計算!AQ27</f>
        <v/>
      </c>
      <c r="S26" s="19" t="str">
        <f>SPU計算!AT27</f>
        <v/>
      </c>
      <c r="T26" s="19" t="str">
        <f>SPU計算!AW27</f>
        <v/>
      </c>
      <c r="U26" s="19" t="str">
        <f>SPU計算!AZ27</f>
        <v/>
      </c>
      <c r="V26" s="19" t="str">
        <f>SPU計算!BC27</f>
        <v/>
      </c>
      <c r="W26">
        <f t="shared" si="0"/>
        <v>0</v>
      </c>
      <c r="X26" s="12">
        <f t="shared" si="1"/>
        <v>0</v>
      </c>
    </row>
    <row r="27" spans="1:24">
      <c r="A27">
        <v>25</v>
      </c>
      <c r="B27" s="9">
        <f>ポイント計算!B31</f>
        <v>0</v>
      </c>
      <c r="C27" s="19">
        <f>ポイント計算!C31</f>
        <v>0</v>
      </c>
      <c r="E27" s="19">
        <f>SPU計算!F28</f>
        <v>0</v>
      </c>
      <c r="F27" s="19">
        <f>SPU計算!J28</f>
        <v>0</v>
      </c>
      <c r="H27" s="19">
        <f>SPU計算!S28</f>
        <v>0</v>
      </c>
      <c r="I27" s="19" t="str">
        <f>SPU計算!V28</f>
        <v/>
      </c>
      <c r="J27" s="21" t="str">
        <f>IF(ポイント計算!$I31=1,SPU計算!M28,"")</f>
        <v/>
      </c>
      <c r="K27" s="21" t="str">
        <f>IF(ポイント計算!$I31=1,SPU計算!P28,"")</f>
        <v/>
      </c>
      <c r="L27" s="19">
        <f>SPU計算!Y28</f>
        <v>0</v>
      </c>
      <c r="M27" s="19" t="str">
        <f>SPU計算!AB28</f>
        <v/>
      </c>
      <c r="N27" s="19" t="str">
        <f>SPU計算!AE28</f>
        <v/>
      </c>
      <c r="O27" s="19" t="str">
        <f>SPU計算!AH28</f>
        <v/>
      </c>
      <c r="P27" s="19" t="str">
        <f>SPU計算!AK28</f>
        <v/>
      </c>
      <c r="Q27" s="19" t="str">
        <f>SPU計算!AN28</f>
        <v/>
      </c>
      <c r="R27" s="19" t="str">
        <f>SPU計算!AQ28</f>
        <v/>
      </c>
      <c r="S27" s="19" t="str">
        <f>SPU計算!AT28</f>
        <v/>
      </c>
      <c r="T27" s="19" t="str">
        <f>SPU計算!AW28</f>
        <v/>
      </c>
      <c r="U27" s="19" t="str">
        <f>SPU計算!AZ28</f>
        <v/>
      </c>
      <c r="V27" s="19" t="str">
        <f>SPU計算!BC28</f>
        <v/>
      </c>
      <c r="W27">
        <f t="shared" si="0"/>
        <v>0</v>
      </c>
      <c r="X27" s="12">
        <f t="shared" si="1"/>
        <v>0</v>
      </c>
    </row>
    <row r="28" spans="1:24">
      <c r="A28">
        <v>26</v>
      </c>
      <c r="B28" s="9">
        <f>ポイント計算!B32</f>
        <v>0</v>
      </c>
      <c r="C28" s="19">
        <f>ポイント計算!C32</f>
        <v>0</v>
      </c>
      <c r="E28" s="19">
        <f>SPU計算!F29</f>
        <v>0</v>
      </c>
      <c r="F28" s="19">
        <f>SPU計算!J29</f>
        <v>0</v>
      </c>
      <c r="H28" s="19">
        <f>SPU計算!S29</f>
        <v>0</v>
      </c>
      <c r="I28" s="19" t="str">
        <f>SPU計算!V29</f>
        <v/>
      </c>
      <c r="J28" s="21" t="str">
        <f>IF(ポイント計算!$I32=1,SPU計算!M29,"")</f>
        <v/>
      </c>
      <c r="K28" s="21" t="str">
        <f>IF(ポイント計算!$I32=1,SPU計算!P29,"")</f>
        <v/>
      </c>
      <c r="L28" s="19">
        <f>SPU計算!Y29</f>
        <v>0</v>
      </c>
      <c r="M28" s="19" t="str">
        <f>SPU計算!AB29</f>
        <v/>
      </c>
      <c r="N28" s="19" t="str">
        <f>SPU計算!AE29</f>
        <v/>
      </c>
      <c r="O28" s="19" t="str">
        <f>SPU計算!AH29</f>
        <v/>
      </c>
      <c r="P28" s="19" t="str">
        <f>SPU計算!AK29</f>
        <v/>
      </c>
      <c r="Q28" s="19" t="str">
        <f>SPU計算!AN29</f>
        <v/>
      </c>
      <c r="R28" s="19" t="str">
        <f>SPU計算!AQ29</f>
        <v/>
      </c>
      <c r="S28" s="19" t="str">
        <f>SPU計算!AT29</f>
        <v/>
      </c>
      <c r="T28" s="19" t="str">
        <f>SPU計算!AW29</f>
        <v/>
      </c>
      <c r="U28" s="19" t="str">
        <f>SPU計算!AZ29</f>
        <v/>
      </c>
      <c r="V28" s="19" t="str">
        <f>SPU計算!BC29</f>
        <v/>
      </c>
      <c r="W28" s="12">
        <f>SUM(H28:V28)</f>
        <v>0</v>
      </c>
      <c r="X28" s="12">
        <f t="shared" si="1"/>
        <v>0</v>
      </c>
    </row>
    <row r="29" spans="1:24">
      <c r="A29">
        <v>27</v>
      </c>
      <c r="B29" s="9">
        <f>ポイント計算!B33</f>
        <v>0</v>
      </c>
      <c r="C29" s="19">
        <f>ポイント計算!C33</f>
        <v>0</v>
      </c>
      <c r="E29" s="19">
        <f>SPU計算!F30</f>
        <v>0</v>
      </c>
      <c r="F29" s="19">
        <f>SPU計算!J30</f>
        <v>0</v>
      </c>
      <c r="H29" s="19">
        <f>SPU計算!S30</f>
        <v>0</v>
      </c>
      <c r="I29" s="19" t="str">
        <f>SPU計算!V30</f>
        <v/>
      </c>
      <c r="J29" s="21" t="str">
        <f>IF(ポイント計算!$I33=1,SPU計算!M30,"")</f>
        <v/>
      </c>
      <c r="K29" s="21" t="str">
        <f>IF(ポイント計算!$I33=1,SPU計算!P30,"")</f>
        <v/>
      </c>
      <c r="L29" s="19">
        <f>SPU計算!Y30</f>
        <v>0</v>
      </c>
      <c r="M29" s="19" t="str">
        <f>SPU計算!AB30</f>
        <v/>
      </c>
      <c r="N29" s="19" t="str">
        <f>SPU計算!AE30</f>
        <v/>
      </c>
      <c r="O29" s="19" t="str">
        <f>SPU計算!AH30</f>
        <v/>
      </c>
      <c r="P29" s="19" t="str">
        <f>SPU計算!AK30</f>
        <v/>
      </c>
      <c r="Q29" s="19" t="str">
        <f>SPU計算!AN30</f>
        <v/>
      </c>
      <c r="R29" s="19" t="str">
        <f>SPU計算!AQ30</f>
        <v/>
      </c>
      <c r="S29" s="19" t="str">
        <f>SPU計算!AT30</f>
        <v/>
      </c>
      <c r="T29" s="19" t="str">
        <f>SPU計算!AW30</f>
        <v/>
      </c>
      <c r="U29" s="19" t="str">
        <f>SPU計算!AZ30</f>
        <v/>
      </c>
      <c r="V29" s="19" t="str">
        <f>SPU計算!BC30</f>
        <v/>
      </c>
      <c r="W29">
        <f t="shared" si="0"/>
        <v>0</v>
      </c>
      <c r="X29" s="12">
        <f t="shared" si="1"/>
        <v>0</v>
      </c>
    </row>
    <row r="30" spans="1:24">
      <c r="A30">
        <v>28</v>
      </c>
      <c r="B30" s="9">
        <f>ポイント計算!B34</f>
        <v>0</v>
      </c>
      <c r="C30" s="19">
        <f>ポイント計算!C34</f>
        <v>0</v>
      </c>
      <c r="E30" s="19">
        <f>SPU計算!F31</f>
        <v>0</v>
      </c>
      <c r="F30" s="19">
        <f>SPU計算!J31</f>
        <v>0</v>
      </c>
      <c r="H30" s="19">
        <f>SPU計算!S31</f>
        <v>0</v>
      </c>
      <c r="I30" s="19" t="str">
        <f>SPU計算!V31</f>
        <v/>
      </c>
      <c r="J30" s="21" t="str">
        <f>IF(ポイント計算!$I34=1,SPU計算!M31,"")</f>
        <v/>
      </c>
      <c r="K30" s="21" t="str">
        <f>IF(ポイント計算!$I34=1,SPU計算!P31,"")</f>
        <v/>
      </c>
      <c r="L30" s="19">
        <f>SPU計算!Y31</f>
        <v>0</v>
      </c>
      <c r="M30" s="19" t="str">
        <f>SPU計算!AB31</f>
        <v/>
      </c>
      <c r="N30" s="19" t="str">
        <f>SPU計算!AE31</f>
        <v/>
      </c>
      <c r="O30" s="19" t="str">
        <f>SPU計算!AH31</f>
        <v/>
      </c>
      <c r="P30" s="19" t="str">
        <f>SPU計算!AK31</f>
        <v/>
      </c>
      <c r="Q30" s="19" t="str">
        <f>SPU計算!AN31</f>
        <v/>
      </c>
      <c r="R30" s="19" t="str">
        <f>SPU計算!AQ31</f>
        <v/>
      </c>
      <c r="S30" s="19" t="str">
        <f>SPU計算!AT31</f>
        <v/>
      </c>
      <c r="T30" s="19" t="str">
        <f>SPU計算!AW31</f>
        <v/>
      </c>
      <c r="U30" s="19" t="str">
        <f>SPU計算!AZ31</f>
        <v/>
      </c>
      <c r="V30" s="19" t="str">
        <f>SPU計算!BC31</f>
        <v/>
      </c>
      <c r="W30">
        <f t="shared" si="0"/>
        <v>0</v>
      </c>
      <c r="X30" s="12">
        <f t="shared" si="1"/>
        <v>0</v>
      </c>
    </row>
    <row r="31" spans="1:24">
      <c r="A31">
        <v>29</v>
      </c>
      <c r="B31" s="9">
        <f>ポイント計算!B35</f>
        <v>0</v>
      </c>
      <c r="C31" s="19">
        <f>ポイント計算!C35</f>
        <v>0</v>
      </c>
      <c r="E31" s="19">
        <f>SPU計算!F32</f>
        <v>0</v>
      </c>
      <c r="F31" s="19">
        <f>SPU計算!J32</f>
        <v>0</v>
      </c>
      <c r="H31" s="19">
        <f>SPU計算!S32</f>
        <v>0</v>
      </c>
      <c r="I31" s="19" t="str">
        <f>SPU計算!V32</f>
        <v/>
      </c>
      <c r="J31" s="21" t="str">
        <f>IF(ポイント計算!$I35=1,SPU計算!M32,"")</f>
        <v/>
      </c>
      <c r="K31" s="21" t="str">
        <f>IF(ポイント計算!$I35=1,SPU計算!P32,"")</f>
        <v/>
      </c>
      <c r="L31" s="19">
        <f>SPU計算!Y32</f>
        <v>0</v>
      </c>
      <c r="M31" s="19" t="str">
        <f>SPU計算!AB32</f>
        <v/>
      </c>
      <c r="N31" s="19" t="str">
        <f>SPU計算!AE32</f>
        <v/>
      </c>
      <c r="O31" s="19" t="str">
        <f>SPU計算!AH32</f>
        <v/>
      </c>
      <c r="P31" s="19" t="str">
        <f>SPU計算!AK32</f>
        <v/>
      </c>
      <c r="Q31" s="19" t="str">
        <f>SPU計算!AN32</f>
        <v/>
      </c>
      <c r="R31" s="19" t="str">
        <f>SPU計算!AQ32</f>
        <v/>
      </c>
      <c r="S31" s="19" t="str">
        <f>SPU計算!AT32</f>
        <v/>
      </c>
      <c r="T31" s="19" t="str">
        <f>SPU計算!AW32</f>
        <v/>
      </c>
      <c r="U31" s="19" t="str">
        <f>SPU計算!AZ32</f>
        <v/>
      </c>
      <c r="V31" s="19" t="str">
        <f>SPU計算!BC32</f>
        <v/>
      </c>
      <c r="W31">
        <f t="shared" si="0"/>
        <v>0</v>
      </c>
      <c r="X31" s="12">
        <f t="shared" si="1"/>
        <v>0</v>
      </c>
    </row>
    <row r="32" spans="1:24">
      <c r="A32">
        <v>30</v>
      </c>
      <c r="B32" s="9">
        <f>ポイント計算!B36</f>
        <v>0</v>
      </c>
      <c r="C32" s="19">
        <f>ポイント計算!C36</f>
        <v>0</v>
      </c>
      <c r="E32" s="19">
        <f>SPU計算!F33</f>
        <v>0</v>
      </c>
      <c r="F32" s="19">
        <f>SPU計算!J33</f>
        <v>0</v>
      </c>
      <c r="H32" s="19">
        <f>SPU計算!S33</f>
        <v>0</v>
      </c>
      <c r="I32" s="19" t="str">
        <f>SPU計算!V33</f>
        <v/>
      </c>
      <c r="J32" s="21" t="str">
        <f>IF(ポイント計算!$I36=1,SPU計算!M33,"")</f>
        <v/>
      </c>
      <c r="K32" s="21" t="str">
        <f>IF(ポイント計算!$I36=1,SPU計算!P33,"")</f>
        <v/>
      </c>
      <c r="L32" s="19">
        <f>SPU計算!Y33</f>
        <v>0</v>
      </c>
      <c r="M32" s="19" t="str">
        <f>SPU計算!AB33</f>
        <v/>
      </c>
      <c r="N32" s="19" t="str">
        <f>SPU計算!AE33</f>
        <v/>
      </c>
      <c r="O32" s="19" t="str">
        <f>SPU計算!AH33</f>
        <v/>
      </c>
      <c r="P32" s="19" t="str">
        <f>SPU計算!AK33</f>
        <v/>
      </c>
      <c r="Q32" s="19" t="str">
        <f>SPU計算!AN33</f>
        <v/>
      </c>
      <c r="R32" s="19" t="str">
        <f>SPU計算!AQ33</f>
        <v/>
      </c>
      <c r="S32" s="19" t="str">
        <f>SPU計算!AT33</f>
        <v/>
      </c>
      <c r="T32" s="19" t="str">
        <f>SPU計算!AW33</f>
        <v/>
      </c>
      <c r="U32" s="19" t="str">
        <f>SPU計算!AZ33</f>
        <v/>
      </c>
      <c r="V32" s="19" t="str">
        <f>SPU計算!BC33</f>
        <v/>
      </c>
      <c r="W32">
        <f t="shared" si="0"/>
        <v>0</v>
      </c>
      <c r="X32" s="12">
        <f t="shared" si="1"/>
        <v>0</v>
      </c>
    </row>
    <row r="33" spans="2:24">
      <c r="B33" t="s">
        <v>7</v>
      </c>
      <c r="C33" s="12">
        <f>SUM(C3:C32)</f>
        <v>0</v>
      </c>
      <c r="E33" s="12">
        <f t="shared" ref="E33" si="2">SUM(E3:E32)</f>
        <v>0</v>
      </c>
      <c r="F33" s="12">
        <f t="shared" ref="F33" si="3">SUM(F3:F32)</f>
        <v>0</v>
      </c>
      <c r="H33" s="12">
        <f t="shared" ref="H33:V33" si="4">SUM(H3:H32)</f>
        <v>0</v>
      </c>
      <c r="I33" s="12">
        <f t="shared" si="4"/>
        <v>0</v>
      </c>
      <c r="J33" s="12">
        <f t="shared" si="4"/>
        <v>0</v>
      </c>
      <c r="K33" s="12">
        <f t="shared" si="4"/>
        <v>0</v>
      </c>
      <c r="L33" s="12">
        <f t="shared" si="4"/>
        <v>0</v>
      </c>
      <c r="M33" s="12">
        <f t="shared" si="4"/>
        <v>0</v>
      </c>
      <c r="N33" s="12">
        <f t="shared" si="4"/>
        <v>0</v>
      </c>
      <c r="O33" s="12">
        <f t="shared" si="4"/>
        <v>0</v>
      </c>
      <c r="P33" s="12">
        <f t="shared" si="4"/>
        <v>0</v>
      </c>
      <c r="Q33" s="12">
        <f t="shared" si="4"/>
        <v>0</v>
      </c>
      <c r="R33" s="12">
        <f t="shared" si="4"/>
        <v>0</v>
      </c>
      <c r="S33" s="12">
        <f t="shared" si="4"/>
        <v>0</v>
      </c>
      <c r="T33" s="12">
        <f t="shared" si="4"/>
        <v>0</v>
      </c>
      <c r="U33" s="12">
        <f t="shared" si="4"/>
        <v>0</v>
      </c>
      <c r="V33" s="12">
        <f t="shared" si="4"/>
        <v>0</v>
      </c>
      <c r="W33" s="12">
        <f>SUM(W3:W32)</f>
        <v>0</v>
      </c>
      <c r="X33" s="12">
        <f>SUM(X3:X32)</f>
        <v>0</v>
      </c>
    </row>
    <row r="34" spans="2:24">
      <c r="C34" s="12"/>
      <c r="E34" s="12"/>
      <c r="F34" s="12"/>
    </row>
  </sheetData>
  <sheetProtection sheet="1" objects="1" scenarios="1"/>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9AC29-660A-1446-A9F4-4A96B8383E5C}">
  <dimension ref="A2:H7"/>
  <sheetViews>
    <sheetView workbookViewId="0">
      <selection activeCell="F5" sqref="F5"/>
    </sheetView>
  </sheetViews>
  <sheetFormatPr baseColWidth="10" defaultRowHeight="20"/>
  <sheetData>
    <row r="2" spans="1:8">
      <c r="A2" t="s">
        <v>43</v>
      </c>
      <c r="B2" t="s">
        <v>33</v>
      </c>
      <c r="D2" t="s">
        <v>42</v>
      </c>
      <c r="E2" t="s">
        <v>30</v>
      </c>
      <c r="F2" t="s">
        <v>33</v>
      </c>
      <c r="H2" t="s">
        <v>91</v>
      </c>
    </row>
    <row r="3" spans="1:8">
      <c r="A3" t="s">
        <v>45</v>
      </c>
      <c r="B3">
        <v>15000</v>
      </c>
      <c r="D3" t="s">
        <v>50</v>
      </c>
      <c r="E3">
        <v>2</v>
      </c>
      <c r="F3">
        <v>5000</v>
      </c>
      <c r="H3" t="s">
        <v>93</v>
      </c>
    </row>
    <row r="4" spans="1:8">
      <c r="A4" t="s">
        <v>46</v>
      </c>
      <c r="B4">
        <v>12000</v>
      </c>
      <c r="D4" t="s">
        <v>47</v>
      </c>
      <c r="E4">
        <v>2</v>
      </c>
      <c r="F4">
        <v>5000</v>
      </c>
      <c r="H4" t="s">
        <v>95</v>
      </c>
    </row>
    <row r="5" spans="1:8">
      <c r="A5" t="s">
        <v>47</v>
      </c>
      <c r="B5">
        <v>9000</v>
      </c>
      <c r="D5" t="s">
        <v>56</v>
      </c>
      <c r="E5">
        <v>4</v>
      </c>
      <c r="F5">
        <v>15000</v>
      </c>
    </row>
    <row r="6" spans="1:8">
      <c r="A6" t="s">
        <v>48</v>
      </c>
      <c r="B6">
        <v>7000</v>
      </c>
      <c r="D6" t="s">
        <v>69</v>
      </c>
      <c r="E6">
        <v>4</v>
      </c>
      <c r="F6">
        <v>15000</v>
      </c>
    </row>
    <row r="7" spans="1:8">
      <c r="A7" t="s">
        <v>49</v>
      </c>
      <c r="B7">
        <v>5000</v>
      </c>
      <c r="D7" t="s">
        <v>70</v>
      </c>
      <c r="E7">
        <v>4</v>
      </c>
      <c r="F7">
        <v>15000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7</vt:i4>
      </vt:variant>
    </vt:vector>
  </HeadingPairs>
  <TitlesOfParts>
    <vt:vector size="7" baseType="lpstr">
      <vt:lpstr>使い方</vt:lpstr>
      <vt:lpstr>初期設定</vt:lpstr>
      <vt:lpstr>ポイント計算</vt:lpstr>
      <vt:lpstr>キャンペーン計算</vt:lpstr>
      <vt:lpstr>SPU計算</vt:lpstr>
      <vt:lpstr>SPU獲得ポイント</vt:lpstr>
      <vt:lpstr>設定</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楽天ポイント計算ツール</dc:title>
  <dc:subject/>
  <dc:creator>りら</dc:creator>
  <cp:keywords/>
  <dc:description>製作者：りら
https://setsuyaku-rich.com
著作権は放棄しておりません。
自作発言・二次配布・改変後の二次配布等はご遠慮ください。
</dc:description>
  <cp:lastModifiedBy>T M</cp:lastModifiedBy>
  <dcterms:created xsi:type="dcterms:W3CDTF">2020-07-02T04:51:07Z</dcterms:created>
  <dcterms:modified xsi:type="dcterms:W3CDTF">2021-06-04T04:31:38Z</dcterms:modified>
  <cp:category/>
</cp:coreProperties>
</file>